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evt\TORPILLE\SIMU\"/>
    </mc:Choice>
  </mc:AlternateContent>
  <xr:revisionPtr revIDLastSave="0" documentId="13_ncr:1_{9D050E87-99DF-4383-B810-66BA6390D7BC}" xr6:coauthVersionLast="45" xr6:coauthVersionMax="45" xr10:uidLastSave="{00000000-0000-0000-0000-000000000000}"/>
  <bookViews>
    <workbookView xWindow="-109" yWindow="-109" windowWidth="26301" windowHeight="14305" xr2:uid="{D241DA29-CC11-4D6B-93B9-36C2DD46AE66}"/>
  </bookViews>
  <sheets>
    <sheet name="Rendement hélices" sheetId="1" r:id="rId1"/>
    <sheet name="Rendement torpille" sheetId="3" r:id="rId2"/>
    <sheet name="Courbes" sheetId="2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13" i="1" l="1"/>
  <c r="V14" i="1" s="1"/>
  <c r="V12" i="1"/>
  <c r="V11" i="1"/>
  <c r="U13" i="1"/>
  <c r="U14" i="1" s="1"/>
  <c r="U12" i="1"/>
  <c r="U11" i="1"/>
  <c r="U15" i="1" s="1"/>
  <c r="T13" i="1"/>
  <c r="T14" i="1" s="1"/>
  <c r="T12" i="1"/>
  <c r="T11" i="1"/>
  <c r="T15" i="1" s="1"/>
  <c r="V15" i="1" l="1"/>
  <c r="S13" i="1"/>
  <c r="S14" i="1" s="1"/>
  <c r="S12" i="1"/>
  <c r="S11" i="1"/>
  <c r="S15" i="1" l="1"/>
  <c r="R13" i="1"/>
  <c r="R14" i="1" s="1"/>
  <c r="R12" i="1"/>
  <c r="R11" i="1"/>
  <c r="Q13" i="1"/>
  <c r="Q14" i="1" s="1"/>
  <c r="Q12" i="1"/>
  <c r="Q11" i="1"/>
  <c r="P13" i="1"/>
  <c r="P14" i="1" s="1"/>
  <c r="P12" i="1"/>
  <c r="P11" i="1"/>
  <c r="R15" i="1" l="1"/>
  <c r="P15" i="1"/>
  <c r="Q15" i="1"/>
  <c r="H13" i="1"/>
  <c r="H14" i="1" s="1"/>
  <c r="H12" i="1"/>
  <c r="H11" i="1"/>
  <c r="G13" i="1"/>
  <c r="G14" i="1" s="1"/>
  <c r="G12" i="1"/>
  <c r="G11" i="1"/>
  <c r="F13" i="1"/>
  <c r="F14" i="1" s="1"/>
  <c r="F12" i="1"/>
  <c r="F11" i="1"/>
  <c r="E13" i="1"/>
  <c r="E14" i="1" s="1"/>
  <c r="E12" i="1"/>
  <c r="E11" i="1"/>
  <c r="O13" i="1"/>
  <c r="O14" i="1" s="1"/>
  <c r="O12" i="1"/>
  <c r="O11" i="1"/>
  <c r="M13" i="1"/>
  <c r="M14" i="1" s="1"/>
  <c r="M12" i="1"/>
  <c r="M11" i="1"/>
  <c r="L13" i="1"/>
  <c r="L14" i="1" s="1"/>
  <c r="L12" i="1"/>
  <c r="L11" i="1"/>
  <c r="K13" i="1"/>
  <c r="K14" i="1" s="1"/>
  <c r="K12" i="1"/>
  <c r="K11" i="1"/>
  <c r="J13" i="1"/>
  <c r="J14" i="1" s="1"/>
  <c r="J12" i="1"/>
  <c r="J11" i="1"/>
  <c r="I13" i="1"/>
  <c r="I14" i="1" s="1"/>
  <c r="I12" i="1"/>
  <c r="I11" i="1"/>
  <c r="B16" i="1"/>
  <c r="H15" i="1" l="1"/>
  <c r="G15" i="1"/>
  <c r="F15" i="1"/>
  <c r="E15" i="1"/>
  <c r="O15" i="1"/>
  <c r="J15" i="1"/>
  <c r="M15" i="1"/>
  <c r="L15" i="1"/>
  <c r="K15" i="1"/>
  <c r="I15" i="1"/>
  <c r="D13" i="1"/>
  <c r="D14" i="1" s="1"/>
  <c r="D12" i="1"/>
  <c r="D11" i="1"/>
  <c r="D15" i="1" l="1"/>
  <c r="B11" i="3" l="1"/>
  <c r="B12" i="3"/>
  <c r="B13" i="3"/>
  <c r="B14" i="3" s="1"/>
  <c r="C23" i="3"/>
  <c r="C22" i="3"/>
  <c r="C21" i="3"/>
  <c r="C20" i="3"/>
  <c r="D19" i="3"/>
  <c r="C19" i="3"/>
  <c r="C18" i="3"/>
  <c r="D13" i="3"/>
  <c r="D14" i="3" s="1"/>
  <c r="C13" i="3"/>
  <c r="C14" i="3" s="1"/>
  <c r="D12" i="3"/>
  <c r="C12" i="3"/>
  <c r="D11" i="3"/>
  <c r="C11" i="3"/>
  <c r="B15" i="3" l="1"/>
  <c r="D15" i="3"/>
  <c r="C15" i="3"/>
  <c r="C24" i="1"/>
  <c r="C21" i="1" l="1"/>
  <c r="D20" i="1"/>
  <c r="C23" i="1" l="1"/>
  <c r="C22" i="1"/>
  <c r="C20" i="1"/>
  <c r="C19" i="1"/>
  <c r="B13" i="1"/>
  <c r="B14" i="1" s="1"/>
  <c r="B12" i="1"/>
  <c r="B11" i="1"/>
  <c r="B15" i="1" l="1"/>
</calcChain>
</file>

<file path=xl/sharedStrings.xml><?xml version="1.0" encoding="utf-8"?>
<sst xmlns="http://schemas.openxmlformats.org/spreadsheetml/2006/main" count="81" uniqueCount="42">
  <si>
    <t>thrust (N)</t>
  </si>
  <si>
    <t>Rotational speed (rev/s)</t>
  </si>
  <si>
    <t>Prop diam (m)</t>
  </si>
  <si>
    <t>Freestream (m/s)</t>
  </si>
  <si>
    <t>Ct</t>
  </si>
  <si>
    <t>J</t>
  </si>
  <si>
    <t>Cq</t>
  </si>
  <si>
    <t>Cp</t>
  </si>
  <si>
    <t>Torque (Nm)</t>
  </si>
  <si>
    <t>torpedo prop</t>
  </si>
  <si>
    <t>propeller study</t>
  </si>
  <si>
    <t>Efficiency</t>
  </si>
  <si>
    <t>km/h --&gt; m/s</t>
  </si>
  <si>
    <t>3800 rpm 2m/s</t>
  </si>
  <si>
    <t>3000 rpm 1,39 m/s</t>
  </si>
  <si>
    <t>N -&gt; g</t>
  </si>
  <si>
    <t>conversion</t>
  </si>
  <si>
    <t>g.cm -&gt; mN.m</t>
  </si>
  <si>
    <t>rpm --&gt; rad/s  rev/s</t>
  </si>
  <si>
    <t xml:space="preserve">density (kg/m3) </t>
  </si>
  <si>
    <t>rev/s -&gt; rpm</t>
  </si>
  <si>
    <t>RPM</t>
  </si>
  <si>
    <t>3800 2m/s</t>
  </si>
  <si>
    <t>N,m -&gt; g,cm</t>
  </si>
  <si>
    <t>Efficiency simplified</t>
  </si>
  <si>
    <t>p4 active</t>
  </si>
  <si>
    <t>p4 passive</t>
  </si>
  <si>
    <t>P4 prop curves active propeller</t>
  </si>
  <si>
    <t>efficiency %</t>
  </si>
  <si>
    <t>p3 active</t>
  </si>
  <si>
    <t>5000 0,5 m/s</t>
  </si>
  <si>
    <t>4000 0,5 m/s</t>
  </si>
  <si>
    <t>3000 0,5 m/s</t>
  </si>
  <si>
    <t>P4 prop curves passive propeller water flux 0,5 m/s</t>
  </si>
  <si>
    <t>torpedo prop -&gt;</t>
  </si>
  <si>
    <t>6000 0,5 m/s</t>
  </si>
  <si>
    <t>flux found m/s</t>
  </si>
  <si>
    <t>p3 passive</t>
  </si>
  <si>
    <t>p1 active</t>
  </si>
  <si>
    <t>P3</t>
  </si>
  <si>
    <t>rendement %</t>
  </si>
  <si>
    <t>P1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</si>
</sst>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theme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11" fontId="0" fillId="0" borderId="0" xfId="0" applyNumberForma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10" fontId="1" fillId="0" borderId="0" xfId="0" applyNumberFormat="1" applyFont="1"/>
    <xf numFmtId="0" fontId="3" fillId="0" borderId="0" xfId="0" applyFont="1"/>
    <xf numFmtId="10" fontId="4" fillId="0" borderId="0" xfId="0" applyNumberFormat="1" applyFont="1"/>
    <xf numFmtId="0" fontId="2" fillId="0" borderId="0" xfId="0" applyFont="1"/>
    <xf numFmtId="1" fontId="0" fillId="0" borderId="0" xfId="0" applyNumberFormat="1"/>
    <xf numFmtId="2" fontId="0" fillId="0" borderId="0" xfId="0" applyNumberFormat="1"/>
    <xf numFmtId="0" fontId="5" fillId="0" borderId="0" xfId="0" applyFont="1"/>
    <xf numFmtId="10" fontId="5" fillId="0" borderId="0" xfId="0" applyNumberFormat="1" applyFont="1"/>
    <xf numFmtId="1" fontId="0" fillId="0" borderId="0" xfId="0" applyNumberFormat="1" applyAlignment="1">
      <alignment horizontal="center"/>
    </xf>
    <xf numFmtId="0" fontId="5" fillId="0" borderId="0" xfId="0" applyFont="1" applyAlignment="1">
      <alignment horizontal="center"/>
    </xf>
    <xf numFmtId="164" fontId="0" fillId="0" borderId="0" xfId="0" applyNumberFormat="1"/>
    <xf numFmtId="0" fontId="0" fillId="0" borderId="0" xfId="0" applyAlignment="1"/>
    <xf numFmtId="0" fontId="3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P4 efficiency % vs RPM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Courbes!$C$4</c:f>
              <c:strCache>
                <c:ptCount val="1"/>
                <c:pt idx="0">
                  <c:v>efficiency %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Courbes!$B$5:$B$9</c:f>
              <c:numCache>
                <c:formatCode>General</c:formatCode>
                <c:ptCount val="5"/>
                <c:pt idx="0">
                  <c:v>400</c:v>
                </c:pt>
                <c:pt idx="1">
                  <c:v>1000</c:v>
                </c:pt>
                <c:pt idx="2">
                  <c:v>3800</c:v>
                </c:pt>
                <c:pt idx="3">
                  <c:v>5000</c:v>
                </c:pt>
                <c:pt idx="4">
                  <c:v>7000</c:v>
                </c:pt>
              </c:numCache>
            </c:numRef>
          </c:xVal>
          <c:yVal>
            <c:numRef>
              <c:f>Courbes!$C$5:$C$9</c:f>
              <c:numCache>
                <c:formatCode>General</c:formatCode>
                <c:ptCount val="5"/>
                <c:pt idx="0">
                  <c:v>7.17</c:v>
                </c:pt>
                <c:pt idx="1">
                  <c:v>28.53</c:v>
                </c:pt>
                <c:pt idx="2">
                  <c:v>32</c:v>
                </c:pt>
                <c:pt idx="3">
                  <c:v>52.37</c:v>
                </c:pt>
                <c:pt idx="4">
                  <c:v>46.06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923-4EA4-A852-AE7A4F7248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2253040"/>
        <c:axId val="367506880"/>
      </c:scatterChart>
      <c:valAx>
        <c:axId val="3622530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67506880"/>
        <c:crosses val="autoZero"/>
        <c:crossBetween val="midCat"/>
      </c:valAx>
      <c:valAx>
        <c:axId val="3675068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6225304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Courbes!$C$24</c:f>
              <c:strCache>
                <c:ptCount val="1"/>
                <c:pt idx="0">
                  <c:v>efficiency %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Courbes!$B$25:$B$28</c:f>
              <c:numCache>
                <c:formatCode>General</c:formatCode>
                <c:ptCount val="4"/>
                <c:pt idx="0">
                  <c:v>3000</c:v>
                </c:pt>
                <c:pt idx="1">
                  <c:v>4000</c:v>
                </c:pt>
                <c:pt idx="2">
                  <c:v>5000</c:v>
                </c:pt>
                <c:pt idx="3">
                  <c:v>6000</c:v>
                </c:pt>
              </c:numCache>
            </c:numRef>
          </c:xVal>
          <c:yVal>
            <c:numRef>
              <c:f>Courbes!$C$25:$C$28</c:f>
              <c:numCache>
                <c:formatCode>0</c:formatCode>
                <c:ptCount val="4"/>
                <c:pt idx="0">
                  <c:v>1353</c:v>
                </c:pt>
                <c:pt idx="1">
                  <c:v>11</c:v>
                </c:pt>
                <c:pt idx="2">
                  <c:v>-22</c:v>
                </c:pt>
                <c:pt idx="3">
                  <c:v>-28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9FB-4DAE-8353-9548C37B5B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47793935"/>
        <c:axId val="1269400655"/>
      </c:scatterChart>
      <c:valAx>
        <c:axId val="114779393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69400655"/>
        <c:crosses val="autoZero"/>
        <c:crossBetween val="midCat"/>
      </c:valAx>
      <c:valAx>
        <c:axId val="12694006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4779393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Courbes!$N$4</c:f>
              <c:strCache>
                <c:ptCount val="1"/>
                <c:pt idx="0">
                  <c:v>rendement %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Courbes!$M$5:$M$8</c:f>
              <c:numCache>
                <c:formatCode>General</c:formatCode>
                <c:ptCount val="4"/>
                <c:pt idx="0">
                  <c:v>4000</c:v>
                </c:pt>
                <c:pt idx="1">
                  <c:v>5000</c:v>
                </c:pt>
                <c:pt idx="2">
                  <c:v>6000</c:v>
                </c:pt>
                <c:pt idx="3">
                  <c:v>7000</c:v>
                </c:pt>
              </c:numCache>
            </c:numRef>
          </c:xVal>
          <c:yVal>
            <c:numRef>
              <c:f>Courbes!$N$5:$N$8</c:f>
              <c:numCache>
                <c:formatCode>General</c:formatCode>
                <c:ptCount val="4"/>
                <c:pt idx="0">
                  <c:v>48</c:v>
                </c:pt>
                <c:pt idx="1">
                  <c:v>50</c:v>
                </c:pt>
                <c:pt idx="2">
                  <c:v>66</c:v>
                </c:pt>
                <c:pt idx="3">
                  <c:v>63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E1E-48B8-83E4-A4D342CA3F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66620095"/>
        <c:axId val="2036170719"/>
      </c:scatterChart>
      <c:valAx>
        <c:axId val="196662009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36170719"/>
        <c:crosses val="autoZero"/>
        <c:crossBetween val="midCat"/>
      </c:valAx>
      <c:valAx>
        <c:axId val="20361707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6662009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Courbes!$N$21</c:f>
              <c:strCache>
                <c:ptCount val="1"/>
                <c:pt idx="0">
                  <c:v>rendement %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Courbes!$M$22:$M$25</c:f>
              <c:numCache>
                <c:formatCode>General</c:formatCode>
                <c:ptCount val="4"/>
                <c:pt idx="0">
                  <c:v>4000</c:v>
                </c:pt>
                <c:pt idx="1">
                  <c:v>5000</c:v>
                </c:pt>
                <c:pt idx="2">
                  <c:v>6000</c:v>
                </c:pt>
                <c:pt idx="3">
                  <c:v>7000</c:v>
                </c:pt>
              </c:numCache>
            </c:numRef>
          </c:xVal>
          <c:yVal>
            <c:numRef>
              <c:f>Courbes!$N$22:$N$25</c:f>
              <c:numCache>
                <c:formatCode>General</c:formatCode>
                <c:ptCount val="4"/>
                <c:pt idx="0">
                  <c:v>46</c:v>
                </c:pt>
                <c:pt idx="1">
                  <c:v>51</c:v>
                </c:pt>
                <c:pt idx="2">
                  <c:v>57</c:v>
                </c:pt>
                <c:pt idx="3">
                  <c:v>56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724-43A7-BA3E-07A020B964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38658815"/>
        <c:axId val="2036171135"/>
      </c:scatterChart>
      <c:valAx>
        <c:axId val="203865881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36171135"/>
        <c:crosses val="autoZero"/>
        <c:crossBetween val="midCat"/>
      </c:valAx>
      <c:valAx>
        <c:axId val="20361711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3865881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8627</xdr:colOff>
      <xdr:row>16</xdr:row>
      <xdr:rowOff>3</xdr:rowOff>
    </xdr:from>
    <xdr:to>
      <xdr:col>10</xdr:col>
      <xdr:colOff>672860</xdr:colOff>
      <xdr:row>34</xdr:row>
      <xdr:rowOff>67521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0F93717-80EA-4436-84D6-2B49896014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83216" y="2898478"/>
          <a:ext cx="5926346" cy="3328303"/>
        </a:xfrm>
        <a:prstGeom prst="rect">
          <a:avLst/>
        </a:prstGeom>
      </xdr:spPr>
    </xdr:pic>
    <xdr:clientData/>
  </xdr:twoCellAnchor>
  <xdr:twoCellAnchor editAs="oneCell">
    <xdr:from>
      <xdr:col>10</xdr:col>
      <xdr:colOff>957531</xdr:colOff>
      <xdr:row>16</xdr:row>
      <xdr:rowOff>34506</xdr:rowOff>
    </xdr:from>
    <xdr:to>
      <xdr:col>19</xdr:col>
      <xdr:colOff>707365</xdr:colOff>
      <xdr:row>21</xdr:row>
      <xdr:rowOff>150326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C6D8C6A3-0C61-45B9-8A74-A762E336D5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94233" y="2932981"/>
          <a:ext cx="7772400" cy="102159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12939</xdr:colOff>
      <xdr:row>1</xdr:row>
      <xdr:rowOff>47444</xdr:rowOff>
    </xdr:from>
    <xdr:to>
      <xdr:col>11</xdr:col>
      <xdr:colOff>30192</xdr:colOff>
      <xdr:row>16</xdr:row>
      <xdr:rowOff>73324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AFA1BF43-B864-4868-B21D-26BC9386ED6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741872</xdr:colOff>
      <xdr:row>17</xdr:row>
      <xdr:rowOff>103516</xdr:rowOff>
    </xdr:from>
    <xdr:to>
      <xdr:col>11</xdr:col>
      <xdr:colOff>0</xdr:colOff>
      <xdr:row>32</xdr:row>
      <xdr:rowOff>129395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961CA18D-15B7-421B-8EA8-AA1264197AB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56071</xdr:colOff>
      <xdr:row>0</xdr:row>
      <xdr:rowOff>56071</xdr:rowOff>
    </xdr:from>
    <xdr:to>
      <xdr:col>20</xdr:col>
      <xdr:colOff>73324</xdr:colOff>
      <xdr:row>15</xdr:row>
      <xdr:rowOff>81950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4CA331FF-5644-45EA-ACF1-AE2DC57BBB4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47445</xdr:colOff>
      <xdr:row>16</xdr:row>
      <xdr:rowOff>159589</xdr:rowOff>
    </xdr:from>
    <xdr:to>
      <xdr:col>20</xdr:col>
      <xdr:colOff>64698</xdr:colOff>
      <xdr:row>32</xdr:row>
      <xdr:rowOff>4313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E1F61C5A-0C41-4537-9E3D-B5C105A62DC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C57968-30C0-480E-A0EC-E10DD680465D}">
  <dimension ref="A2:V24"/>
  <sheetViews>
    <sheetView tabSelected="1" workbookViewId="0">
      <selection activeCell="N28" sqref="N28"/>
    </sheetView>
  </sheetViews>
  <sheetFormatPr baseColWidth="10" defaultRowHeight="14.3" x14ac:dyDescent="0.25"/>
  <cols>
    <col min="1" max="1" width="26.75" customWidth="1"/>
    <col min="2" max="2" width="13.75" customWidth="1"/>
    <col min="3" max="3" width="14.375" customWidth="1"/>
    <col min="4" max="4" width="16.375" customWidth="1"/>
    <col min="5" max="5" width="13.875" customWidth="1"/>
    <col min="6" max="6" width="17.125" customWidth="1"/>
    <col min="7" max="7" width="14.875" customWidth="1"/>
    <col min="8" max="8" width="14.5" customWidth="1"/>
    <col min="9" max="9" width="13.875" customWidth="1"/>
    <col min="10" max="10" width="15.875" customWidth="1"/>
    <col min="11" max="11" width="14.875" customWidth="1"/>
    <col min="12" max="12" width="15" customWidth="1"/>
    <col min="13" max="14" width="14.5" customWidth="1"/>
    <col min="15" max="15" width="13.375" customWidth="1"/>
  </cols>
  <sheetData>
    <row r="2" spans="1:22" x14ac:dyDescent="0.25">
      <c r="B2" s="3" t="s">
        <v>10</v>
      </c>
      <c r="C2" s="3" t="s">
        <v>34</v>
      </c>
      <c r="D2" s="13" t="s">
        <v>26</v>
      </c>
      <c r="E2" t="s">
        <v>26</v>
      </c>
      <c r="F2" t="s">
        <v>26</v>
      </c>
      <c r="G2" t="s">
        <v>26</v>
      </c>
      <c r="H2" t="s">
        <v>26</v>
      </c>
      <c r="I2" s="13" t="s">
        <v>25</v>
      </c>
      <c r="J2" s="2" t="s">
        <v>25</v>
      </c>
      <c r="K2" s="2" t="s">
        <v>25</v>
      </c>
      <c r="L2" s="2" t="s">
        <v>25</v>
      </c>
      <c r="M2" s="2" t="s">
        <v>25</v>
      </c>
      <c r="N2" s="2" t="s">
        <v>37</v>
      </c>
      <c r="O2" s="2" t="s">
        <v>29</v>
      </c>
      <c r="P2" s="2" t="s">
        <v>29</v>
      </c>
      <c r="Q2" s="2" t="s">
        <v>29</v>
      </c>
      <c r="R2" s="2" t="s">
        <v>29</v>
      </c>
      <c r="S2" s="2" t="s">
        <v>38</v>
      </c>
      <c r="T2" s="2" t="s">
        <v>38</v>
      </c>
      <c r="U2" s="2" t="s">
        <v>38</v>
      </c>
      <c r="V2" s="2" t="s">
        <v>38</v>
      </c>
    </row>
    <row r="3" spans="1:22" x14ac:dyDescent="0.25">
      <c r="A3" t="s">
        <v>21</v>
      </c>
      <c r="C3" s="2"/>
      <c r="D3" s="16" t="s">
        <v>22</v>
      </c>
      <c r="E3" s="15" t="s">
        <v>30</v>
      </c>
      <c r="F3" s="15" t="s">
        <v>31</v>
      </c>
      <c r="G3" s="15" t="s">
        <v>32</v>
      </c>
      <c r="H3" s="15" t="s">
        <v>35</v>
      </c>
      <c r="I3" s="13">
        <v>5000</v>
      </c>
      <c r="J3">
        <v>1000</v>
      </c>
      <c r="K3">
        <v>400</v>
      </c>
      <c r="L3">
        <v>7000</v>
      </c>
      <c r="M3">
        <v>3800</v>
      </c>
      <c r="N3">
        <v>5000</v>
      </c>
      <c r="O3" s="2">
        <v>5000</v>
      </c>
      <c r="P3" s="2">
        <v>4000</v>
      </c>
      <c r="Q3" s="2">
        <v>6000</v>
      </c>
      <c r="R3">
        <v>7000</v>
      </c>
      <c r="S3" s="2">
        <v>5000</v>
      </c>
      <c r="T3" s="2">
        <v>4000</v>
      </c>
      <c r="U3" s="2">
        <v>6000</v>
      </c>
      <c r="V3" s="2">
        <v>7000</v>
      </c>
    </row>
    <row r="4" spans="1:22" x14ac:dyDescent="0.25">
      <c r="A4" t="s">
        <v>0</v>
      </c>
      <c r="B4">
        <v>3</v>
      </c>
      <c r="D4">
        <v>0.1043</v>
      </c>
      <c r="E4">
        <v>-4.7499999999999999E-3</v>
      </c>
      <c r="F4">
        <v>8.6700000000000004E-4</v>
      </c>
      <c r="G4">
        <v>4.5399999999999998E-3</v>
      </c>
      <c r="H4">
        <v>-1.2160000000000001E-2</v>
      </c>
      <c r="I4" s="14">
        <v>1.7000000000000001E-2</v>
      </c>
      <c r="J4" s="14">
        <v>9.1E-4</v>
      </c>
      <c r="K4" s="14">
        <v>3.9399999999999998E-4</v>
      </c>
      <c r="L4" s="14">
        <v>3.2000000000000001E-2</v>
      </c>
      <c r="M4" s="14">
        <v>8.3000000000000001E-3</v>
      </c>
      <c r="N4" s="14"/>
      <c r="O4" s="14">
        <v>6.4000000000000001E-2</v>
      </c>
      <c r="P4" s="14">
        <v>3.9E-2</v>
      </c>
      <c r="Q4" s="14">
        <v>9.6000000000000002E-2</v>
      </c>
      <c r="R4" s="14">
        <v>0.1234</v>
      </c>
      <c r="S4" s="14">
        <v>2.4299999999999999E-2</v>
      </c>
      <c r="T4" s="14">
        <v>1.4E-2</v>
      </c>
      <c r="U4" s="14">
        <v>3.8100000000000002E-2</v>
      </c>
      <c r="V4" s="14">
        <v>5.5800000000000002E-2</v>
      </c>
    </row>
    <row r="5" spans="1:22" x14ac:dyDescent="0.25">
      <c r="A5" t="s">
        <v>2</v>
      </c>
      <c r="B5">
        <v>0.12</v>
      </c>
      <c r="D5">
        <v>1.15E-2</v>
      </c>
      <c r="E5">
        <v>1.15E-2</v>
      </c>
      <c r="F5">
        <v>1.15E-2</v>
      </c>
      <c r="G5">
        <v>1.15E-2</v>
      </c>
      <c r="H5">
        <v>1.15E-2</v>
      </c>
      <c r="I5">
        <v>1.15E-2</v>
      </c>
      <c r="J5">
        <v>1.15E-2</v>
      </c>
      <c r="K5">
        <v>1.15E-2</v>
      </c>
      <c r="L5">
        <v>1.15E-2</v>
      </c>
      <c r="M5">
        <v>1.15E-2</v>
      </c>
      <c r="O5">
        <v>1.15E-2</v>
      </c>
      <c r="P5">
        <v>1.15E-2</v>
      </c>
      <c r="Q5">
        <v>1.15E-2</v>
      </c>
      <c r="R5">
        <v>1.15E-2</v>
      </c>
      <c r="S5">
        <v>1.15E-2</v>
      </c>
      <c r="T5">
        <v>1.15E-2</v>
      </c>
      <c r="U5">
        <v>1.15E-2</v>
      </c>
      <c r="V5">
        <v>1.15E-2</v>
      </c>
    </row>
    <row r="6" spans="1:22" x14ac:dyDescent="0.25">
      <c r="A6" t="s">
        <v>8</v>
      </c>
      <c r="B6">
        <v>4.2000000000000003E-2</v>
      </c>
      <c r="C6" s="1"/>
      <c r="D6" s="1">
        <v>1.5100000000000001E-4</v>
      </c>
      <c r="E6">
        <v>2.0000000000000002E-5</v>
      </c>
      <c r="F6" s="1">
        <v>9.1700000000000003E-6</v>
      </c>
      <c r="G6" s="1">
        <v>5.3399999999999999E-7</v>
      </c>
      <c r="H6" s="1">
        <v>3.3800000000000002E-5</v>
      </c>
      <c r="I6" s="1">
        <v>3.1000000000000001E-5</v>
      </c>
      <c r="J6" s="1">
        <v>1.5200000000000001E-6</v>
      </c>
      <c r="K6" s="1">
        <v>6.5600000000000005E-7</v>
      </c>
      <c r="L6" s="1">
        <v>5.8E-5</v>
      </c>
      <c r="M6" s="1">
        <v>1.7E-5</v>
      </c>
      <c r="N6" s="1"/>
      <c r="O6" s="1">
        <v>2.7E-4</v>
      </c>
      <c r="P6" s="1">
        <v>1.7200000000000001E-4</v>
      </c>
      <c r="Q6" s="1">
        <v>3.8999999999999999E-4</v>
      </c>
      <c r="R6" s="1">
        <v>4.8000000000000001E-4</v>
      </c>
      <c r="S6" s="1">
        <v>-7.2000000000000002E-5</v>
      </c>
      <c r="T6" s="1">
        <v>-4.4100000000000001E-5</v>
      </c>
      <c r="U6" s="1">
        <v>-1.07E-4</v>
      </c>
      <c r="V6" s="1">
        <v>-1.4999999999999999E-4</v>
      </c>
    </row>
    <row r="7" spans="1:22" x14ac:dyDescent="0.25">
      <c r="A7" t="s">
        <v>1</v>
      </c>
      <c r="B7">
        <v>100</v>
      </c>
      <c r="D7" s="9">
        <v>63.330410000000001</v>
      </c>
      <c r="E7">
        <v>83.33</v>
      </c>
      <c r="F7">
        <v>66.67</v>
      </c>
      <c r="G7">
        <v>50</v>
      </c>
      <c r="H7">
        <v>100</v>
      </c>
      <c r="I7">
        <v>83.33</v>
      </c>
      <c r="J7">
        <v>16.7</v>
      </c>
      <c r="K7">
        <v>6.67</v>
      </c>
      <c r="L7">
        <v>116.67</v>
      </c>
      <c r="M7">
        <v>63.33</v>
      </c>
      <c r="O7">
        <v>83.33</v>
      </c>
      <c r="P7">
        <v>66.67</v>
      </c>
      <c r="Q7">
        <v>100</v>
      </c>
      <c r="R7">
        <v>116.67</v>
      </c>
      <c r="S7">
        <v>83.33</v>
      </c>
      <c r="T7">
        <v>66.67</v>
      </c>
      <c r="U7">
        <v>100</v>
      </c>
      <c r="V7">
        <v>116.67</v>
      </c>
    </row>
    <row r="8" spans="1:22" x14ac:dyDescent="0.25">
      <c r="A8" t="s">
        <v>19</v>
      </c>
      <c r="B8">
        <v>1.196</v>
      </c>
      <c r="D8" s="9">
        <v>997.3</v>
      </c>
      <c r="E8">
        <v>997.3</v>
      </c>
      <c r="F8">
        <v>997.3</v>
      </c>
      <c r="G8">
        <v>997.3</v>
      </c>
      <c r="H8">
        <v>997.3</v>
      </c>
      <c r="I8">
        <v>997.3</v>
      </c>
      <c r="J8" s="1">
        <v>997.5</v>
      </c>
      <c r="K8" s="1">
        <v>997.3</v>
      </c>
      <c r="L8">
        <v>997.3</v>
      </c>
      <c r="M8">
        <v>997.3</v>
      </c>
      <c r="O8">
        <v>997.3</v>
      </c>
      <c r="P8">
        <v>997.3</v>
      </c>
      <c r="Q8">
        <v>997.3</v>
      </c>
      <c r="R8">
        <v>997.3</v>
      </c>
      <c r="S8">
        <v>997.3</v>
      </c>
      <c r="T8">
        <v>997.3</v>
      </c>
      <c r="U8">
        <v>997.3</v>
      </c>
      <c r="V8">
        <v>997.3</v>
      </c>
    </row>
    <row r="9" spans="1:22" x14ac:dyDescent="0.25">
      <c r="A9" t="s">
        <v>3</v>
      </c>
      <c r="B9" s="10">
        <v>4</v>
      </c>
      <c r="D9" s="9">
        <v>2</v>
      </c>
      <c r="E9">
        <v>0.5</v>
      </c>
      <c r="F9">
        <v>0.5</v>
      </c>
      <c r="G9">
        <v>0.5</v>
      </c>
      <c r="H9">
        <v>0.5</v>
      </c>
      <c r="I9" s="10">
        <v>0.5</v>
      </c>
      <c r="J9">
        <v>0.05</v>
      </c>
      <c r="K9">
        <v>5.0000000000000001E-3</v>
      </c>
      <c r="L9">
        <v>0.61199999999999999</v>
      </c>
      <c r="M9">
        <v>0.32</v>
      </c>
      <c r="N9">
        <v>1.6</v>
      </c>
      <c r="O9" s="10">
        <v>1.1000000000000001</v>
      </c>
      <c r="P9">
        <v>0.9</v>
      </c>
      <c r="Q9">
        <v>1.7</v>
      </c>
      <c r="R9">
        <v>1.8</v>
      </c>
      <c r="S9">
        <v>-0.8</v>
      </c>
      <c r="T9">
        <v>-0.61</v>
      </c>
      <c r="U9">
        <v>-1</v>
      </c>
      <c r="V9">
        <v>-1.1000000000000001</v>
      </c>
    </row>
    <row r="11" spans="1:22" x14ac:dyDescent="0.25">
      <c r="A11" t="s">
        <v>4</v>
      </c>
      <c r="B11">
        <f t="shared" ref="B11" si="0">B4/(B8*POWER(B7,2)*POWER(B5,4))</f>
        <v>1.2096649324910196</v>
      </c>
      <c r="D11">
        <f t="shared" ref="D11:E11" si="1">D4/(D8*POWER(D7,2)*POWER(D5,4))</f>
        <v>1.4908794503984319</v>
      </c>
      <c r="E11">
        <f t="shared" si="1"/>
        <v>-3.9216936548732977E-2</v>
      </c>
      <c r="F11">
        <f t="shared" ref="F11:G11" si="2">F4/(F8*POWER(F7,2)*POWER(F5,4))</f>
        <v>1.1182554070397829E-2</v>
      </c>
      <c r="G11">
        <f t="shared" si="2"/>
        <v>0.1041114904238392</v>
      </c>
      <c r="H11">
        <f t="shared" ref="H11" si="3">H4/(H8*POWER(H7,2)*POWER(H5,4))</f>
        <v>-6.9713420900544318E-2</v>
      </c>
      <c r="I11">
        <f>I4/(I8*POWER(I7,2)*POWER(I5,4))</f>
        <v>0.1403553518586233</v>
      </c>
      <c r="J11">
        <f t="shared" ref="J11" si="4">J4/(J8*POWER(J7,2)*POWER(J5,4))</f>
        <v>0.18702694686792651</v>
      </c>
      <c r="K11">
        <f t="shared" ref="K11" si="5">K4/(K8*POWER(K7,2)*POWER(K5,4))</f>
        <v>0.50772362664912629</v>
      </c>
      <c r="L11">
        <f t="shared" ref="L11:M11" si="6">L4/(L8*POWER(L7,2)*POWER(L5,4))</f>
        <v>0.13477657078945604</v>
      </c>
      <c r="M11">
        <f t="shared" si="6"/>
        <v>0.118642949778257</v>
      </c>
      <c r="O11">
        <f t="shared" ref="O11:P11" si="7">O4/(O8*POWER(O7,2)*POWER(O5,4))</f>
        <v>0.52839661876187594</v>
      </c>
      <c r="P11">
        <f t="shared" si="7"/>
        <v>0.50302146337429676</v>
      </c>
      <c r="Q11">
        <f t="shared" ref="Q11:R11" si="8">Q4/(Q8*POWER(Q7,2)*POWER(Q5,4))</f>
        <v>0.55036911237271824</v>
      </c>
      <c r="R11">
        <f t="shared" si="8"/>
        <v>0.51973215110683979</v>
      </c>
      <c r="S11">
        <f t="shared" ref="S11:T11" si="9">S4/(S8*POWER(S7,2)*POWER(S5,4))</f>
        <v>0.20062559118614975</v>
      </c>
      <c r="T11">
        <f t="shared" ref="T11:U11" si="10">T4/(T8*POWER(T7,2)*POWER(T5,4))</f>
        <v>0.18057180736513218</v>
      </c>
      <c r="U11">
        <f t="shared" si="10"/>
        <v>0.21842774147292257</v>
      </c>
      <c r="V11">
        <f t="shared" ref="V11" si="11">V4/(V8*POWER(V7,2)*POWER(V5,4))</f>
        <v>0.23501664531411398</v>
      </c>
    </row>
    <row r="12" spans="1:22" x14ac:dyDescent="0.25">
      <c r="A12" t="s">
        <v>5</v>
      </c>
      <c r="B12">
        <f t="shared" ref="B12" si="12">B9/(B7*B5)</f>
        <v>0.33333333333333331</v>
      </c>
      <c r="D12">
        <f t="shared" ref="D12:E12" si="13">D9/(D7*D5)</f>
        <v>2.7461221785594137</v>
      </c>
      <c r="E12">
        <f t="shared" si="13"/>
        <v>0.521760000834816</v>
      </c>
      <c r="F12">
        <f t="shared" ref="F12:G12" si="14">F9/(F7*F5)</f>
        <v>0.65214130597817943</v>
      </c>
      <c r="G12">
        <f t="shared" si="14"/>
        <v>0.86956521739130443</v>
      </c>
      <c r="H12">
        <f t="shared" ref="H12" si="15">H9/(H7*H5)</f>
        <v>0.43478260869565222</v>
      </c>
      <c r="I12">
        <f>I9/(I7*I5)</f>
        <v>0.521760000834816</v>
      </c>
      <c r="J12">
        <f t="shared" ref="J12" si="16">J9/(J7*J5)</f>
        <v>0.26034886748242647</v>
      </c>
      <c r="K12">
        <f t="shared" ref="K12" si="17">K9/(K7*K5)</f>
        <v>6.5184798904895383E-2</v>
      </c>
      <c r="L12">
        <f t="shared" ref="L12:M12" si="18">L9/(L7*L5)</f>
        <v>0.45613603586481383</v>
      </c>
      <c r="M12">
        <f t="shared" si="18"/>
        <v>0.43938239312366562</v>
      </c>
      <c r="O12">
        <f t="shared" ref="O12:P12" si="19">O9/(O7*O5)</f>
        <v>1.1478720018365953</v>
      </c>
      <c r="P12">
        <f t="shared" si="19"/>
        <v>1.1738543507607229</v>
      </c>
      <c r="Q12">
        <f t="shared" ref="Q12:R12" si="20">Q9/(Q7*Q5)</f>
        <v>1.4782608695652175</v>
      </c>
      <c r="R12">
        <f t="shared" si="20"/>
        <v>1.3415765760729819</v>
      </c>
      <c r="S12">
        <f t="shared" ref="S12:T12" si="21">S9/(S7*S5)</f>
        <v>-0.83481600133570566</v>
      </c>
      <c r="T12">
        <f t="shared" ref="T12:U12" si="22">T9/(T7*T5)</f>
        <v>-0.79561239329337885</v>
      </c>
      <c r="U12">
        <f t="shared" si="22"/>
        <v>-0.86956521739130443</v>
      </c>
      <c r="V12">
        <f t="shared" ref="V12" si="23">V9/(V7*V5)</f>
        <v>-0.81985235204460005</v>
      </c>
    </row>
    <row r="13" spans="1:22" x14ac:dyDescent="0.25">
      <c r="A13" t="s">
        <v>6</v>
      </c>
      <c r="B13" s="1">
        <f t="shared" ref="B13" si="24">B6/(B8*POWER(B7,2)*POWER(B5,5))</f>
        <v>0.14112757545728563</v>
      </c>
      <c r="C13" s="1"/>
      <c r="D13" s="1">
        <f t="shared" ref="D13:E13" si="25">D6/(D8*POWER(D7,2)*POWER(D5,5))</f>
        <v>0.18768835467102693</v>
      </c>
      <c r="E13" s="1">
        <f t="shared" si="25"/>
        <v>1.4358603770703153E-2</v>
      </c>
      <c r="F13" s="1">
        <f t="shared" ref="F13:G13" si="26">F6/(F8*POWER(F7,2)*POWER(F5,5))</f>
        <v>1.0284742071666225E-2</v>
      </c>
      <c r="G13" s="1">
        <f t="shared" si="26"/>
        <v>1.0648445869819985E-3</v>
      </c>
      <c r="H13" s="1">
        <f t="shared" ref="H13" si="27">H6/(H8*POWER(H7,2)*POWER(H5,5))</f>
        <v>1.6850068838947355E-2</v>
      </c>
      <c r="I13" s="1">
        <f>I6/(I8*POWER(I7,2)*POWER(I5,5))</f>
        <v>2.2255835844589886E-2</v>
      </c>
      <c r="J13" s="1">
        <f t="shared" ref="J13" si="28">J6/(J8*POWER(J7,2)*POWER(J5,5))</f>
        <v>2.7164926826492911E-2</v>
      </c>
      <c r="K13" s="1">
        <f t="shared" ref="K13" si="29">K6/(K8*POWER(K7,2)*POWER(K5,5))</f>
        <v>7.3508430607333239E-2</v>
      </c>
      <c r="L13" s="1">
        <f t="shared" ref="L13:M13" si="30">L6/(L8*POWER(L7,2)*POWER(L5,5))</f>
        <v>2.1241959526599054E-2</v>
      </c>
      <c r="M13" s="1">
        <f t="shared" si="30"/>
        <v>2.1130750615299829E-2</v>
      </c>
      <c r="N13" s="1"/>
      <c r="O13" s="1">
        <f t="shared" ref="O13:P13" si="31">O6/(O8*POWER(O7,2)*POWER(O5,5))</f>
        <v>0.19384115090449255</v>
      </c>
      <c r="P13" s="1">
        <f t="shared" si="31"/>
        <v>0.19290901159504806</v>
      </c>
      <c r="Q13" s="1">
        <f t="shared" ref="Q13:R13" si="32">Q6/(Q8*POWER(Q7,2)*POWER(Q5,5))</f>
        <v>0.19442387121862331</v>
      </c>
      <c r="R13" s="1">
        <f t="shared" si="32"/>
        <v>0.17579552711668181</v>
      </c>
      <c r="S13" s="1">
        <f t="shared" ref="S13:T13" si="33">S6/(S8*POWER(S7,2)*POWER(S5,5))</f>
        <v>-5.1690973574531347E-2</v>
      </c>
      <c r="T13" s="1">
        <f t="shared" ref="T13:U13" si="34">T6/(T8*POWER(T7,2)*POWER(T5,5))</f>
        <v>-4.9460973321753601E-2</v>
      </c>
      <c r="U13" s="1">
        <f t="shared" si="34"/>
        <v>-5.3341933898442807E-2</v>
      </c>
      <c r="V13" s="1">
        <f t="shared" ref="V13" si="35">V6/(V8*POWER(V7,2)*POWER(V5,5))</f>
        <v>-5.4936102223963064E-2</v>
      </c>
    </row>
    <row r="14" spans="1:22" x14ac:dyDescent="0.25">
      <c r="A14" t="s">
        <v>7</v>
      </c>
      <c r="B14" s="1">
        <f t="shared" ref="B14" si="36">2*PI()*B13</f>
        <v>0.88673070855109548</v>
      </c>
      <c r="C14" s="1"/>
      <c r="D14" s="1">
        <f t="shared" ref="D14:I14" si="37">2*PI()*D13</f>
        <v>1.1792807123977074</v>
      </c>
      <c r="E14" s="1">
        <f t="shared" si="37"/>
        <v>9.0217768243695456E-2</v>
      </c>
      <c r="F14" s="1">
        <f t="shared" si="37"/>
        <v>6.4620940272824959E-2</v>
      </c>
      <c r="G14" s="1">
        <f t="shared" si="37"/>
        <v>6.6906158633550077E-3</v>
      </c>
      <c r="H14" s="1">
        <f t="shared" si="37"/>
        <v>0.10587210495383861</v>
      </c>
      <c r="I14" s="1">
        <f t="shared" si="37"/>
        <v>0.13983754077772795</v>
      </c>
      <c r="J14" s="1">
        <f t="shared" ref="J14" si="38">2*PI()*J13</f>
        <v>0.17068226910682885</v>
      </c>
      <c r="K14" s="1">
        <f t="shared" ref="K14" si="39">2*PI()*K13</f>
        <v>0.46186709114582641</v>
      </c>
      <c r="L14" s="1">
        <f t="shared" ref="L14:M14" si="40">2*PI()*L13</f>
        <v>0.13346716799323061</v>
      </c>
      <c r="M14" s="1">
        <f t="shared" si="40"/>
        <v>0.1327684217957279</v>
      </c>
      <c r="N14" s="1"/>
      <c r="O14" s="1">
        <f t="shared" ref="O14:P14" si="41">2*PI()*O13</f>
        <v>1.2179398712898886</v>
      </c>
      <c r="P14" s="1">
        <f t="shared" si="41"/>
        <v>1.2120830672765424</v>
      </c>
      <c r="Q14" s="1">
        <f t="shared" ref="Q14:R14" si="42">2*PI()*Q13</f>
        <v>1.2216012110058301</v>
      </c>
      <c r="R14" s="1">
        <f t="shared" si="42"/>
        <v>1.1045558730474256</v>
      </c>
      <c r="S14" s="1">
        <f t="shared" ref="S14:T14" si="43">2*PI()*S13</f>
        <v>-0.32478396567730361</v>
      </c>
      <c r="T14" s="1">
        <f t="shared" ref="T14:U14" si="44">2*PI()*T13</f>
        <v>-0.3107724608540437</v>
      </c>
      <c r="U14" s="1">
        <f t="shared" si="44"/>
        <v>-0.33515725532724056</v>
      </c>
      <c r="V14" s="1">
        <f t="shared" ref="V14" si="45">2*PI()*V13</f>
        <v>-0.34517371032732053</v>
      </c>
    </row>
    <row r="15" spans="1:22" x14ac:dyDescent="0.25">
      <c r="A15" s="7" t="s">
        <v>11</v>
      </c>
      <c r="B15" s="6">
        <f t="shared" ref="B15" si="46">(B11*B12)/B14</f>
        <v>0.45472840883398663</v>
      </c>
      <c r="C15" s="4"/>
      <c r="D15" s="11">
        <f t="shared" ref="D15:I15" si="47">(D11*D12)/D14</f>
        <v>3.4717239765360235</v>
      </c>
      <c r="E15" s="11">
        <f t="shared" si="47"/>
        <v>-0.2268048661005948</v>
      </c>
      <c r="F15" s="11">
        <f t="shared" si="47"/>
        <v>0.11285204741453762</v>
      </c>
      <c r="G15" s="11">
        <f t="shared" si="47"/>
        <v>13.531150592457019</v>
      </c>
      <c r="H15" s="11">
        <f t="shared" si="47"/>
        <v>-0.28629054852033242</v>
      </c>
      <c r="I15" s="11">
        <f t="shared" si="47"/>
        <v>0.52369205075858916</v>
      </c>
      <c r="J15" s="11">
        <f t="shared" ref="J15" si="48">(J11*J12)/J14</f>
        <v>0.28528009418063499</v>
      </c>
      <c r="K15" s="11">
        <f t="shared" ref="K15" si="49">(K11*K12)/K14</f>
        <v>7.165668032394637E-2</v>
      </c>
      <c r="L15" s="11">
        <f t="shared" ref="L15:M15" si="50">(L11*L12)/L14</f>
        <v>0.46061103754351029</v>
      </c>
      <c r="M15" s="11">
        <f t="shared" si="50"/>
        <v>0.39263570731469533</v>
      </c>
      <c r="N15" s="11"/>
      <c r="O15" s="11">
        <f t="shared" ref="O15:P15" si="51">(O11*O12)/O14</f>
        <v>0.49799805297409366</v>
      </c>
      <c r="P15" s="11">
        <f t="shared" si="51"/>
        <v>0.48715632554350707</v>
      </c>
      <c r="Q15" s="11">
        <f t="shared" ref="Q15:R15" si="52">(Q11*Q12)/Q14</f>
        <v>0.6660022233999312</v>
      </c>
      <c r="R15" s="11">
        <f t="shared" si="52"/>
        <v>0.63125867760156473</v>
      </c>
      <c r="S15" s="11">
        <f t="shared" ref="S15:T15" si="53">(S11*S12)/S14</f>
        <v>0.51568264292345778</v>
      </c>
      <c r="T15" s="11">
        <f t="shared" ref="T15:U15" si="54">(T11*T12)/T14</f>
        <v>0.46228410144281434</v>
      </c>
      <c r="U15" s="11">
        <f t="shared" si="54"/>
        <v>0.56671059175712268</v>
      </c>
      <c r="V15" s="11">
        <f t="shared" ref="V15" si="55">(V11*V12)/V14</f>
        <v>0.55820864586614882</v>
      </c>
    </row>
    <row r="16" spans="1:22" x14ac:dyDescent="0.25">
      <c r="A16" t="s">
        <v>24</v>
      </c>
      <c r="B16" s="9">
        <f>(B4*B9)/(B6*B7)</f>
        <v>2.8571428571428572</v>
      </c>
      <c r="R16" s="9"/>
    </row>
    <row r="17" spans="1:19" x14ac:dyDescent="0.25">
      <c r="B17" s="5"/>
      <c r="S17" s="2"/>
    </row>
    <row r="18" spans="1:19" x14ac:dyDescent="0.25">
      <c r="A18" s="2" t="s">
        <v>16</v>
      </c>
    </row>
    <row r="19" spans="1:19" x14ac:dyDescent="0.25">
      <c r="A19" t="s">
        <v>12</v>
      </c>
      <c r="B19" s="10">
        <v>1.8</v>
      </c>
      <c r="C19" s="9">
        <f>B19*1000/3600</f>
        <v>0.5</v>
      </c>
    </row>
    <row r="20" spans="1:19" x14ac:dyDescent="0.25">
      <c r="A20" t="s">
        <v>18</v>
      </c>
      <c r="B20">
        <v>7000</v>
      </c>
      <c r="C20" s="8">
        <f>(B20/60)*2*PI()</f>
        <v>733.03828583761845</v>
      </c>
      <c r="D20" s="9">
        <f>B20/60</f>
        <v>116.66666666666667</v>
      </c>
    </row>
    <row r="21" spans="1:19" x14ac:dyDescent="0.25">
      <c r="A21" t="s">
        <v>20</v>
      </c>
      <c r="B21">
        <v>168</v>
      </c>
      <c r="C21" s="8">
        <f>B21*60</f>
        <v>10080</v>
      </c>
      <c r="D21" s="9"/>
    </row>
    <row r="22" spans="1:19" x14ac:dyDescent="0.25">
      <c r="A22" t="s">
        <v>15</v>
      </c>
      <c r="B22">
        <v>0.1</v>
      </c>
      <c r="C22" s="8">
        <f>1000*B22/9.81</f>
        <v>10.19367991845056</v>
      </c>
    </row>
    <row r="23" spans="1:19" x14ac:dyDescent="0.25">
      <c r="A23" t="s">
        <v>17</v>
      </c>
      <c r="B23">
        <v>5</v>
      </c>
      <c r="C23" s="9">
        <f>9.81*0.1*B23</f>
        <v>4.9050000000000002</v>
      </c>
    </row>
    <row r="24" spans="1:19" x14ac:dyDescent="0.25">
      <c r="A24" t="s">
        <v>23</v>
      </c>
      <c r="B24" s="1">
        <v>1.63E-5</v>
      </c>
      <c r="C24" s="9">
        <f>100000*B24/9.81</f>
        <v>0.16615698267074411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ADBBB4-8251-4B2B-9391-573C8DF31A16}">
  <dimension ref="A2:D23"/>
  <sheetViews>
    <sheetView workbookViewId="0">
      <selection activeCell="E31" sqref="E31"/>
    </sheetView>
  </sheetViews>
  <sheetFormatPr baseColWidth="10" defaultRowHeight="14.3" x14ac:dyDescent="0.25"/>
  <cols>
    <col min="3" max="3" width="17.5" customWidth="1"/>
    <col min="4" max="4" width="19.75" customWidth="1"/>
  </cols>
  <sheetData>
    <row r="2" spans="1:4" x14ac:dyDescent="0.25">
      <c r="B2" s="3" t="s">
        <v>10</v>
      </c>
      <c r="C2" s="3" t="s">
        <v>9</v>
      </c>
    </row>
    <row r="3" spans="1:4" x14ac:dyDescent="0.25">
      <c r="C3" s="2" t="s">
        <v>13</v>
      </c>
      <c r="D3" s="2" t="s">
        <v>14</v>
      </c>
    </row>
    <row r="4" spans="1:4" x14ac:dyDescent="0.25">
      <c r="A4" t="s">
        <v>0</v>
      </c>
      <c r="B4">
        <v>3</v>
      </c>
      <c r="C4">
        <v>0.1</v>
      </c>
      <c r="D4">
        <v>0.05</v>
      </c>
    </row>
    <row r="5" spans="1:4" x14ac:dyDescent="0.25">
      <c r="A5" t="s">
        <v>2</v>
      </c>
      <c r="B5">
        <v>0.12</v>
      </c>
      <c r="C5">
        <v>1.15E-2</v>
      </c>
      <c r="D5">
        <v>1.15E-2</v>
      </c>
    </row>
    <row r="6" spans="1:4" x14ac:dyDescent="0.25">
      <c r="A6" t="s">
        <v>8</v>
      </c>
      <c r="B6">
        <v>4.2000000000000003E-2</v>
      </c>
      <c r="C6" s="1">
        <v>1.9000000000000001E-4</v>
      </c>
      <c r="D6" s="1">
        <v>8.4499999999999994E-5</v>
      </c>
    </row>
    <row r="7" spans="1:4" x14ac:dyDescent="0.25">
      <c r="A7" t="s">
        <v>1</v>
      </c>
      <c r="B7">
        <v>100</v>
      </c>
      <c r="C7">
        <v>63.33</v>
      </c>
      <c r="D7">
        <v>50</v>
      </c>
    </row>
    <row r="8" spans="1:4" x14ac:dyDescent="0.25">
      <c r="A8" t="s">
        <v>19</v>
      </c>
      <c r="B8">
        <v>1.196</v>
      </c>
      <c r="C8">
        <v>997.3</v>
      </c>
      <c r="D8">
        <v>997.3</v>
      </c>
    </row>
    <row r="9" spans="1:4" x14ac:dyDescent="0.25">
      <c r="A9" t="s">
        <v>3</v>
      </c>
      <c r="B9" s="10">
        <v>4</v>
      </c>
      <c r="C9">
        <v>2</v>
      </c>
      <c r="D9">
        <v>1.39</v>
      </c>
    </row>
    <row r="11" spans="1:4" x14ac:dyDescent="0.25">
      <c r="A11" t="s">
        <v>4</v>
      </c>
      <c r="B11">
        <f t="shared" ref="B11:D11" si="0">B4/(B8*POWER(B7,2)*POWER(B5,4))</f>
        <v>1.2096649324910196</v>
      </c>
      <c r="C11">
        <f t="shared" si="0"/>
        <v>1.4294331298585181</v>
      </c>
      <c r="D11">
        <f t="shared" si="0"/>
        <v>1.146602317443163</v>
      </c>
    </row>
    <row r="12" spans="1:4" x14ac:dyDescent="0.25">
      <c r="A12" t="s">
        <v>5</v>
      </c>
      <c r="B12">
        <f t="shared" ref="B12:D12" si="1">B9/(B7*B5)</f>
        <v>0.33333333333333331</v>
      </c>
      <c r="C12">
        <f t="shared" si="1"/>
        <v>2.7461399570229101</v>
      </c>
      <c r="D12">
        <f t="shared" si="1"/>
        <v>2.4173913043478259</v>
      </c>
    </row>
    <row r="13" spans="1:4" x14ac:dyDescent="0.25">
      <c r="A13" t="s">
        <v>6</v>
      </c>
      <c r="B13" s="1">
        <f t="shared" ref="B13:D13" si="2">B6/(B8*POWER(B7,2)*POWER(B5,5))</f>
        <v>0.14112757545728563</v>
      </c>
      <c r="C13" s="1">
        <f t="shared" si="2"/>
        <v>0.23616721275923339</v>
      </c>
      <c r="D13" s="1">
        <f t="shared" si="2"/>
        <v>0.16850068838947352</v>
      </c>
    </row>
    <row r="14" spans="1:4" x14ac:dyDescent="0.25">
      <c r="A14" t="s">
        <v>7</v>
      </c>
      <c r="B14" s="1">
        <f t="shared" ref="B14:D14" si="3">2*PI()*B13</f>
        <v>0.88673070855109548</v>
      </c>
      <c r="C14" s="1">
        <f t="shared" si="3"/>
        <v>1.4838823612463705</v>
      </c>
      <c r="D14" s="1">
        <f t="shared" si="3"/>
        <v>1.0587210495383859</v>
      </c>
    </row>
    <row r="15" spans="1:4" x14ac:dyDescent="0.25">
      <c r="A15" s="7" t="s">
        <v>11</v>
      </c>
      <c r="B15" s="6">
        <f t="shared" ref="B15:D15" si="4">(B11*B12)/B14</f>
        <v>0.45472840883398663</v>
      </c>
      <c r="C15" s="4">
        <f t="shared" si="4"/>
        <v>2.6453737414195548</v>
      </c>
      <c r="D15" s="4">
        <f t="shared" si="4"/>
        <v>2.6180517266004086</v>
      </c>
    </row>
    <row r="16" spans="1:4" x14ac:dyDescent="0.25">
      <c r="B16" s="5"/>
    </row>
    <row r="17" spans="1:4" x14ac:dyDescent="0.25">
      <c r="A17" s="2" t="s">
        <v>16</v>
      </c>
    </row>
    <row r="18" spans="1:4" x14ac:dyDescent="0.25">
      <c r="A18" t="s">
        <v>12</v>
      </c>
      <c r="B18" s="10">
        <v>3</v>
      </c>
      <c r="C18" s="9">
        <f>B18*1000/3600</f>
        <v>0.83333333333333337</v>
      </c>
    </row>
    <row r="19" spans="1:4" x14ac:dyDescent="0.25">
      <c r="A19" t="s">
        <v>18</v>
      </c>
      <c r="B19">
        <v>5000</v>
      </c>
      <c r="C19" s="8">
        <f>(B19/60)*2*PI()</f>
        <v>523.59877559829886</v>
      </c>
      <c r="D19" s="9">
        <f>B19/60</f>
        <v>83.333333333333329</v>
      </c>
    </row>
    <row r="20" spans="1:4" x14ac:dyDescent="0.25">
      <c r="A20" t="s">
        <v>20</v>
      </c>
      <c r="B20">
        <v>168</v>
      </c>
      <c r="C20" s="8">
        <f>B20*60</f>
        <v>10080</v>
      </c>
      <c r="D20" s="9"/>
    </row>
    <row r="21" spans="1:4" x14ac:dyDescent="0.25">
      <c r="A21" t="s">
        <v>15</v>
      </c>
      <c r="B21">
        <v>0.1</v>
      </c>
      <c r="C21" s="8">
        <f>1000*B21/9.81</f>
        <v>10.19367991845056</v>
      </c>
    </row>
    <row r="22" spans="1:4" x14ac:dyDescent="0.25">
      <c r="A22" t="s">
        <v>17</v>
      </c>
      <c r="B22">
        <v>5</v>
      </c>
      <c r="C22" s="9">
        <f>9.81*0.1*B22</f>
        <v>4.9050000000000002</v>
      </c>
    </row>
    <row r="23" spans="1:4" x14ac:dyDescent="0.25">
      <c r="A23" t="s">
        <v>23</v>
      </c>
      <c r="B23" s="1">
        <v>1.63E-5</v>
      </c>
      <c r="C23" s="9">
        <f>100000*B23/9.81</f>
        <v>0.16615698267074411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976F57-D241-4212-B0FE-1CAAB5C4100F}">
  <dimension ref="B2:N28"/>
  <sheetViews>
    <sheetView workbookViewId="0">
      <selection activeCell="M31" sqref="M31"/>
    </sheetView>
  </sheetViews>
  <sheetFormatPr baseColWidth="10" defaultRowHeight="14.3" x14ac:dyDescent="0.25"/>
  <cols>
    <col min="4" max="4" width="12.375" customWidth="1"/>
    <col min="14" max="14" width="12.875" customWidth="1"/>
  </cols>
  <sheetData>
    <row r="2" spans="2:14" x14ac:dyDescent="0.25">
      <c r="B2" t="s">
        <v>27</v>
      </c>
      <c r="M2" t="s">
        <v>39</v>
      </c>
    </row>
    <row r="4" spans="2:14" x14ac:dyDescent="0.25">
      <c r="B4" s="2" t="s">
        <v>21</v>
      </c>
      <c r="C4" s="2" t="s">
        <v>28</v>
      </c>
      <c r="D4" t="s">
        <v>36</v>
      </c>
      <c r="M4" s="2" t="s">
        <v>21</v>
      </c>
      <c r="N4" s="2" t="s">
        <v>40</v>
      </c>
    </row>
    <row r="5" spans="2:14" x14ac:dyDescent="0.25">
      <c r="B5" s="2">
        <v>400</v>
      </c>
      <c r="C5" s="2">
        <v>7.17</v>
      </c>
      <c r="D5">
        <v>5.0000000000000001E-3</v>
      </c>
      <c r="M5" s="2">
        <v>4000</v>
      </c>
      <c r="N5" s="2">
        <v>48</v>
      </c>
    </row>
    <row r="6" spans="2:14" x14ac:dyDescent="0.25">
      <c r="B6" s="2">
        <v>1000</v>
      </c>
      <c r="C6" s="2">
        <v>28.53</v>
      </c>
      <c r="D6">
        <v>0.05</v>
      </c>
      <c r="M6" s="2">
        <v>5000</v>
      </c>
      <c r="N6" s="2">
        <v>50</v>
      </c>
    </row>
    <row r="7" spans="2:14" x14ac:dyDescent="0.25">
      <c r="B7" s="2">
        <v>3800</v>
      </c>
      <c r="C7" s="2">
        <v>32</v>
      </c>
      <c r="D7">
        <v>0.32</v>
      </c>
      <c r="M7" s="2">
        <v>6000</v>
      </c>
      <c r="N7" s="2">
        <v>66</v>
      </c>
    </row>
    <row r="8" spans="2:14" x14ac:dyDescent="0.25">
      <c r="B8" s="2">
        <v>5000</v>
      </c>
      <c r="C8" s="13">
        <v>52.37</v>
      </c>
      <c r="D8" s="10">
        <v>0.5</v>
      </c>
      <c r="M8" s="2">
        <v>7000</v>
      </c>
      <c r="N8" s="2">
        <v>63</v>
      </c>
    </row>
    <row r="9" spans="2:14" x14ac:dyDescent="0.25">
      <c r="B9" s="2">
        <v>7000</v>
      </c>
      <c r="C9" s="2">
        <v>46.06</v>
      </c>
      <c r="D9">
        <v>0.61199999999999999</v>
      </c>
    </row>
    <row r="19" spans="2:14" x14ac:dyDescent="0.25">
      <c r="M19" t="s">
        <v>41</v>
      </c>
    </row>
    <row r="21" spans="2:14" x14ac:dyDescent="0.25">
      <c r="M21" s="2" t="s">
        <v>21</v>
      </c>
      <c r="N21" s="2" t="s">
        <v>40</v>
      </c>
    </row>
    <row r="22" spans="2:14" x14ac:dyDescent="0.25">
      <c r="B22" t="s">
        <v>33</v>
      </c>
      <c r="M22" s="2">
        <v>4000</v>
      </c>
      <c r="N22" s="2">
        <v>46</v>
      </c>
    </row>
    <row r="23" spans="2:14" x14ac:dyDescent="0.25">
      <c r="M23" s="2">
        <v>5000</v>
      </c>
      <c r="N23" s="2">
        <v>51</v>
      </c>
    </row>
    <row r="24" spans="2:14" x14ac:dyDescent="0.25">
      <c r="B24" s="2" t="s">
        <v>21</v>
      </c>
      <c r="C24" s="2" t="s">
        <v>28</v>
      </c>
      <c r="M24" s="2">
        <v>6000</v>
      </c>
      <c r="N24" s="2">
        <v>57</v>
      </c>
    </row>
    <row r="25" spans="2:14" x14ac:dyDescent="0.25">
      <c r="B25" s="2">
        <v>3000</v>
      </c>
      <c r="C25" s="12">
        <v>1353</v>
      </c>
      <c r="M25" s="2">
        <v>7000</v>
      </c>
      <c r="N25" s="2">
        <v>56</v>
      </c>
    </row>
    <row r="26" spans="2:14" x14ac:dyDescent="0.25">
      <c r="B26" s="2">
        <v>4000</v>
      </c>
      <c r="C26" s="12">
        <v>11</v>
      </c>
    </row>
    <row r="27" spans="2:14" x14ac:dyDescent="0.25">
      <c r="B27" s="2">
        <v>5000</v>
      </c>
      <c r="C27" s="12">
        <v>-22</v>
      </c>
    </row>
    <row r="28" spans="2:14" x14ac:dyDescent="0.25">
      <c r="B28" s="2">
        <v>6000</v>
      </c>
      <c r="C28" s="12">
        <v>-28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Rendement hélices</vt:lpstr>
      <vt:lpstr>Rendement torpille</vt:lpstr>
      <vt:lpstr>Courbes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JL</dc:creator>
  <cp:lastModifiedBy>JL</cp:lastModifiedBy>
  <dcterms:created xsi:type="dcterms:W3CDTF">2020-09-30T08:33:40Z</dcterms:created>
  <dcterms:modified xsi:type="dcterms:W3CDTF">2020-10-07T14:02:46Z</dcterms:modified>
</cp:coreProperties>
</file>