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evt\KEIL\TORPRC2\"/>
    </mc:Choice>
  </mc:AlternateContent>
  <xr:revisionPtr revIDLastSave="0" documentId="13_ncr:1_{476738E2-175F-4FDC-BCB1-CD5F19F58900}" xr6:coauthVersionLast="47" xr6:coauthVersionMax="47" xr10:uidLastSave="{00000000-0000-0000-0000-000000000000}"/>
  <bookViews>
    <workbookView xWindow="23929" yWindow="-113" windowWidth="24267" windowHeight="13749" xr2:uid="{C5F25D0E-5BA7-462D-8E82-7264A89A1C6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8" i="1" l="1"/>
  <c r="H9" i="1"/>
  <c r="G9" i="1"/>
  <c r="F9" i="1"/>
  <c r="E9" i="1"/>
  <c r="D9" i="1"/>
  <c r="C9" i="1"/>
  <c r="B9" i="1"/>
  <c r="F38" i="1"/>
  <c r="C12" i="1"/>
  <c r="D27" i="1"/>
  <c r="B30" i="1" s="1"/>
  <c r="D30" i="1" s="1"/>
  <c r="B33" i="1" s="1"/>
  <c r="D33" i="1" s="1"/>
  <c r="E15" i="1"/>
  <c r="E12" i="1"/>
  <c r="E11" i="1"/>
  <c r="E14" i="1" s="1"/>
  <c r="E13" i="1" s="1"/>
  <c r="D15" i="1"/>
  <c r="H15" i="1"/>
  <c r="G15" i="1"/>
  <c r="F15" i="1"/>
  <c r="H11" i="1"/>
  <c r="H14" i="1" s="1"/>
  <c r="H13" i="1" s="1"/>
  <c r="G11" i="1"/>
  <c r="G14" i="1" s="1"/>
  <c r="G13" i="1" s="1"/>
  <c r="F11" i="1"/>
  <c r="F14" i="1" s="1"/>
  <c r="F13" i="1" s="1"/>
  <c r="D11" i="1"/>
  <c r="D14" i="1" s="1"/>
  <c r="D13" i="1" s="1"/>
  <c r="H12" i="1"/>
  <c r="G12" i="1"/>
  <c r="F12" i="1"/>
  <c r="D12" i="1"/>
  <c r="B12" i="1"/>
  <c r="C38" i="1" l="1"/>
  <c r="G38" i="1" s="1"/>
  <c r="B31" i="1"/>
  <c r="B34" i="1"/>
  <c r="C15" i="1"/>
  <c r="B15" i="1"/>
  <c r="E16" i="1" s="1"/>
  <c r="C13" i="1"/>
  <c r="C14" i="1" s="1"/>
  <c r="B13" i="1"/>
  <c r="B14" i="1" s="1"/>
  <c r="C17" i="1" l="1"/>
  <c r="B17" i="1"/>
  <c r="G16" i="1"/>
  <c r="C16" i="1"/>
  <c r="H16" i="1"/>
  <c r="F16" i="1"/>
  <c r="D16" i="1"/>
  <c r="C18" i="1" l="1"/>
  <c r="E18" i="1"/>
  <c r="G18" i="1"/>
  <c r="H18" i="1"/>
  <c r="F18" i="1"/>
  <c r="D18" i="1"/>
</calcChain>
</file>

<file path=xl/sharedStrings.xml><?xml version="1.0" encoding="utf-8"?>
<sst xmlns="http://schemas.openxmlformats.org/spreadsheetml/2006/main" count="57" uniqueCount="46">
  <si>
    <t>step</t>
  </si>
  <si>
    <t>N steps</t>
  </si>
  <si>
    <t>couple gf.cm</t>
  </si>
  <si>
    <t>Angle degré</t>
  </si>
  <si>
    <t>Rayon guignol mm</t>
  </si>
  <si>
    <t xml:space="preserve">Moteur axe 1mm pas 0,25mm 150 mA@3v R 25,5 oms </t>
  </si>
  <si>
    <t>https://www.haydonkerkpittman.com/learningzone/technicaldocuments/stepper-motor-theory</t>
  </si>
  <si>
    <t>N tours</t>
  </si>
  <si>
    <t>reduction pignon</t>
  </si>
  <si>
    <t>rayon bras servo</t>
  </si>
  <si>
    <t>reduction totale</t>
  </si>
  <si>
    <t>https://khkgears.net/new/gear_knowledge/the-first-step-of-mechanism-design-using-gears/know-about-gear-transmission-torque.html</t>
  </si>
  <si>
    <t>https://dingsmotionusa.com/torque-calculator</t>
  </si>
  <si>
    <t>L mm/rev</t>
  </si>
  <si>
    <t>T motor  torque gf.cm</t>
  </si>
  <si>
    <t>e efficiency</t>
  </si>
  <si>
    <t>N.m -&gt; gf.cm</t>
  </si>
  <si>
    <t>F linear force (g)</t>
  </si>
  <si>
    <t>gf-&gt;N</t>
  </si>
  <si>
    <t>N.m</t>
  </si>
  <si>
    <t>N</t>
  </si>
  <si>
    <t>gf.cm</t>
  </si>
  <si>
    <t>précision</t>
  </si>
  <si>
    <t>Force</t>
  </si>
  <si>
    <t>validation</t>
  </si>
  <si>
    <t>couple sur dérive gf.cm</t>
  </si>
  <si>
    <t>reduction</t>
  </si>
  <si>
    <t>vis</t>
  </si>
  <si>
    <t>pignon</t>
  </si>
  <si>
    <t>couple relatif</t>
  </si>
  <si>
    <t>N -&gt; gf</t>
  </si>
  <si>
    <t>Force linéaire d'une réduction à Vis (direct &amp; inverse) sans lubrification</t>
  </si>
  <si>
    <t>non lubrifié</t>
  </si>
  <si>
    <t>T (reverse) N.m non lubrifié</t>
  </si>
  <si>
    <t>lubrifié</t>
  </si>
  <si>
    <t>https://www.engineeringtoolbox.com/bolt-torque-load-calculator-d_2065.html</t>
  </si>
  <si>
    <t>https://www.youtube.com/watch?v=BstZUC4tcOA</t>
  </si>
  <si>
    <t>Backlash</t>
  </si>
  <si>
    <t>pour une vis, module = pas</t>
  </si>
  <si>
    <t>Distance linéaire tringle</t>
  </si>
  <si>
    <t>0,04 x module;</t>
  </si>
  <si>
    <t>pas M1x0,25</t>
  </si>
  <si>
    <t>backlash (mm)</t>
  </si>
  <si>
    <t>bras guignol (mm)</t>
  </si>
  <si>
    <t>précision 1 step</t>
  </si>
  <si>
    <t>angle jeu AV +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</si>
</sst>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0E+00"/>
    <numFmt numFmtId="166" formatCode="0.0000000"/>
    <numFmt numFmtId="171" formatCode="0.00&quot; °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2" fontId="0" fillId="0" borderId="0" xfId="0" applyNumberFormat="1"/>
    <xf numFmtId="164" fontId="0" fillId="0" borderId="0" xfId="0" applyNumberFormat="1"/>
    <xf numFmtId="11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9" fontId="0" fillId="0" borderId="0" xfId="0" applyNumberFormat="1"/>
    <xf numFmtId="0" fontId="2" fillId="0" borderId="0" xfId="0" applyFont="1"/>
    <xf numFmtId="2" fontId="2" fillId="0" borderId="0" xfId="0" applyNumberFormat="1" applyFont="1"/>
    <xf numFmtId="1" fontId="3" fillId="0" borderId="0" xfId="0" applyNumberFormat="1" applyFont="1"/>
    <xf numFmtId="2" fontId="3" fillId="0" borderId="0" xfId="0" applyNumberFormat="1" applyFont="1"/>
    <xf numFmtId="0" fontId="0" fillId="2" borderId="0" xfId="0" applyFill="1"/>
    <xf numFmtId="0" fontId="0" fillId="3" borderId="0" xfId="0" applyFill="1"/>
    <xf numFmtId="1" fontId="0" fillId="2" borderId="0" xfId="0" applyNumberFormat="1" applyFill="1"/>
    <xf numFmtId="0" fontId="1" fillId="0" borderId="0" xfId="0" applyFont="1" applyAlignment="1">
      <alignment horizontal="center"/>
    </xf>
    <xf numFmtId="0" fontId="1" fillId="0" borderId="0" xfId="0" applyFont="1"/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/>
    <xf numFmtId="1" fontId="4" fillId="2" borderId="0" xfId="0" applyNumberFormat="1" applyFont="1" applyFill="1"/>
    <xf numFmtId="17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7951</xdr:colOff>
      <xdr:row>23</xdr:row>
      <xdr:rowOff>31805</xdr:rowOff>
    </xdr:from>
    <xdr:to>
      <xdr:col>12</xdr:col>
      <xdr:colOff>230589</xdr:colOff>
      <xdr:row>30</xdr:row>
      <xdr:rowOff>103368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9FFFCB67-42B8-41E2-83CF-1AF9DB375E91}"/>
            </a:ext>
          </a:extLst>
        </xdr:cNvPr>
        <xdr:cNvSpPr>
          <a:spLocks noChangeAspect="1" noChangeArrowheads="1"/>
        </xdr:cNvSpPr>
      </xdr:nvSpPr>
      <xdr:spPr bwMode="auto">
        <a:xfrm>
          <a:off x="8356821" y="3848431"/>
          <a:ext cx="2703444" cy="1407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3F606-12F9-41B1-B7E3-7FC03E085A51}">
  <dimension ref="A1:J39"/>
  <sheetViews>
    <sheetView tabSelected="1" workbookViewId="0">
      <selection activeCell="O8" sqref="O8"/>
    </sheetView>
  </sheetViews>
  <sheetFormatPr baseColWidth="10" defaultRowHeight="15.05" x14ac:dyDescent="0.3"/>
  <cols>
    <col min="1" max="1" width="23.21875" customWidth="1"/>
    <col min="2" max="2" width="13" customWidth="1"/>
    <col min="3" max="3" width="12" customWidth="1"/>
    <col min="4" max="4" width="10.5546875" customWidth="1"/>
    <col min="5" max="5" width="15.6640625" customWidth="1"/>
    <col min="9" max="9" width="11.5546875" style="5"/>
  </cols>
  <sheetData>
    <row r="1" spans="1:10" x14ac:dyDescent="0.3">
      <c r="A1" t="s">
        <v>5</v>
      </c>
    </row>
    <row r="2" spans="1:10" x14ac:dyDescent="0.3">
      <c r="A2" t="s">
        <v>6</v>
      </c>
    </row>
    <row r="3" spans="1:10" x14ac:dyDescent="0.3">
      <c r="A3" t="s">
        <v>11</v>
      </c>
    </row>
    <row r="4" spans="1:10" x14ac:dyDescent="0.3">
      <c r="A4" t="s">
        <v>26</v>
      </c>
      <c r="B4" s="5" t="s">
        <v>27</v>
      </c>
      <c r="C4" s="5" t="s">
        <v>27</v>
      </c>
      <c r="D4" s="5" t="s">
        <v>28</v>
      </c>
      <c r="E4" s="5" t="s">
        <v>28</v>
      </c>
      <c r="F4" s="5" t="s">
        <v>28</v>
      </c>
      <c r="G4" s="5" t="s">
        <v>28</v>
      </c>
      <c r="H4" s="5" t="s">
        <v>28</v>
      </c>
    </row>
    <row r="5" spans="1:10" x14ac:dyDescent="0.3">
      <c r="A5" t="s">
        <v>2</v>
      </c>
      <c r="B5">
        <v>1</v>
      </c>
    </row>
    <row r="6" spans="1:10" x14ac:dyDescent="0.3">
      <c r="A6" t="s">
        <v>3</v>
      </c>
      <c r="B6">
        <v>20</v>
      </c>
      <c r="C6">
        <v>20</v>
      </c>
      <c r="D6">
        <v>20</v>
      </c>
      <c r="E6">
        <v>20</v>
      </c>
      <c r="F6">
        <v>20</v>
      </c>
      <c r="G6">
        <v>20</v>
      </c>
      <c r="H6">
        <v>20</v>
      </c>
    </row>
    <row r="7" spans="1:10" x14ac:dyDescent="0.3">
      <c r="A7" t="s">
        <v>9</v>
      </c>
      <c r="B7">
        <v>0</v>
      </c>
      <c r="C7">
        <v>0</v>
      </c>
      <c r="D7">
        <v>3</v>
      </c>
      <c r="E7" s="7">
        <v>1</v>
      </c>
      <c r="F7">
        <v>3</v>
      </c>
      <c r="G7">
        <v>3</v>
      </c>
      <c r="H7">
        <v>3</v>
      </c>
    </row>
    <row r="8" spans="1:10" x14ac:dyDescent="0.3">
      <c r="A8" t="s">
        <v>4</v>
      </c>
      <c r="B8">
        <v>5.5</v>
      </c>
      <c r="C8">
        <v>2</v>
      </c>
      <c r="D8">
        <v>5.5</v>
      </c>
      <c r="E8">
        <v>5.5</v>
      </c>
      <c r="F8">
        <v>5.5</v>
      </c>
      <c r="G8">
        <v>2</v>
      </c>
      <c r="H8">
        <v>2</v>
      </c>
    </row>
    <row r="9" spans="1:10" x14ac:dyDescent="0.3">
      <c r="A9" t="s">
        <v>39</v>
      </c>
      <c r="B9" s="1">
        <f>SIN(RADIANS(B6))*B8</f>
        <v>1.8811107882911779</v>
      </c>
      <c r="C9" s="1">
        <f t="shared" ref="C9:H9" si="0">SIN(RADIANS(C6))*C8</f>
        <v>0.68404028665133743</v>
      </c>
      <c r="D9" s="1">
        <f t="shared" si="0"/>
        <v>1.8811107882911779</v>
      </c>
      <c r="E9" s="1">
        <f t="shared" si="0"/>
        <v>1.8811107882911779</v>
      </c>
      <c r="F9" s="1">
        <f t="shared" si="0"/>
        <v>1.8811107882911779</v>
      </c>
      <c r="G9" s="1">
        <f t="shared" si="0"/>
        <v>0.68404028665133743</v>
      </c>
      <c r="H9" s="1">
        <f t="shared" si="0"/>
        <v>0.68404028665133743</v>
      </c>
    </row>
    <row r="10" spans="1:10" x14ac:dyDescent="0.3">
      <c r="A10" t="s">
        <v>8</v>
      </c>
      <c r="B10">
        <v>1</v>
      </c>
      <c r="C10">
        <v>1</v>
      </c>
      <c r="D10">
        <v>15</v>
      </c>
      <c r="E10">
        <v>15</v>
      </c>
      <c r="F10">
        <v>20</v>
      </c>
      <c r="G10">
        <v>15</v>
      </c>
      <c r="H10">
        <v>20</v>
      </c>
    </row>
    <row r="11" spans="1:10" x14ac:dyDescent="0.3">
      <c r="A11" t="s">
        <v>10</v>
      </c>
      <c r="B11" s="1">
        <v>1</v>
      </c>
      <c r="C11" s="1">
        <v>1</v>
      </c>
      <c r="D11" s="1">
        <f>D10*D8/D7</f>
        <v>27.5</v>
      </c>
      <c r="E11" s="1">
        <f>E10*E8/E7</f>
        <v>82.5</v>
      </c>
      <c r="F11" s="1">
        <f>F10*F8/F7</f>
        <v>36.666666666666664</v>
      </c>
      <c r="G11" s="1">
        <f>G10*G8/G7</f>
        <v>10</v>
      </c>
      <c r="H11" s="1">
        <f>H10*H8/H7</f>
        <v>13.333333333333334</v>
      </c>
    </row>
    <row r="12" spans="1:10" x14ac:dyDescent="0.3">
      <c r="A12" t="s">
        <v>0</v>
      </c>
      <c r="B12" s="2">
        <f t="shared" ref="B12:H12" si="1">0.25/4</f>
        <v>6.25E-2</v>
      </c>
      <c r="C12" s="2">
        <f t="shared" si="1"/>
        <v>6.25E-2</v>
      </c>
      <c r="D12" s="2">
        <f t="shared" si="1"/>
        <v>6.25E-2</v>
      </c>
      <c r="E12" s="2">
        <f t="shared" si="1"/>
        <v>6.25E-2</v>
      </c>
      <c r="F12" s="2">
        <f t="shared" si="1"/>
        <v>6.25E-2</v>
      </c>
      <c r="G12" s="2">
        <f t="shared" si="1"/>
        <v>6.25E-2</v>
      </c>
      <c r="H12" s="2">
        <f t="shared" si="1"/>
        <v>6.25E-2</v>
      </c>
    </row>
    <row r="13" spans="1:10" x14ac:dyDescent="0.3">
      <c r="A13" t="s">
        <v>1</v>
      </c>
      <c r="B13" s="9">
        <f>B9/B12</f>
        <v>30.097772612658847</v>
      </c>
      <c r="C13" s="9">
        <f>C9/C12</f>
        <v>10.944644586421399</v>
      </c>
      <c r="D13" s="8">
        <f>D14*4</f>
        <v>6.1111111111111107</v>
      </c>
      <c r="E13" s="1">
        <f>E14*4</f>
        <v>18.333333333333332</v>
      </c>
      <c r="F13" s="8">
        <f t="shared" ref="F13:H13" si="2">F14*4</f>
        <v>8.148148148148147</v>
      </c>
      <c r="G13" s="8">
        <f t="shared" si="2"/>
        <v>2.2222222222222223</v>
      </c>
      <c r="H13" s="8">
        <f t="shared" si="2"/>
        <v>2.9629629629629632</v>
      </c>
      <c r="I13" s="5" t="s">
        <v>22</v>
      </c>
    </row>
    <row r="14" spans="1:10" x14ac:dyDescent="0.3">
      <c r="A14" t="s">
        <v>7</v>
      </c>
      <c r="B14" s="1">
        <f>B13/4</f>
        <v>7.5244431531647118</v>
      </c>
      <c r="C14" s="1">
        <f>C13/4</f>
        <v>2.7361611466053497</v>
      </c>
      <c r="D14" s="1">
        <f>D11*D6/360</f>
        <v>1.5277777777777777</v>
      </c>
      <c r="E14" s="1">
        <f>E11*E6/360</f>
        <v>4.583333333333333</v>
      </c>
      <c r="F14" s="1">
        <f>F11*F6/360</f>
        <v>2.0370370370370368</v>
      </c>
      <c r="G14" s="1">
        <f>G11*G6/360</f>
        <v>0.55555555555555558</v>
      </c>
      <c r="H14" s="1">
        <f>H11*H6/360</f>
        <v>0.74074074074074081</v>
      </c>
    </row>
    <row r="15" spans="1:10" x14ac:dyDescent="0.3">
      <c r="A15" t="s">
        <v>25</v>
      </c>
      <c r="B15" s="10">
        <f>B30*B8/10</f>
        <v>27.653850338069788</v>
      </c>
      <c r="C15" s="10">
        <f>B30*C8/10</f>
        <v>10.055945577479921</v>
      </c>
      <c r="D15" s="8">
        <f>0.3*1*15*5.5/D7</f>
        <v>8.25</v>
      </c>
      <c r="E15" s="1">
        <f>0.3*1*15*5.5/E7</f>
        <v>24.75</v>
      </c>
      <c r="F15" s="1">
        <f>0.3*1*20*5.5/3</f>
        <v>11</v>
      </c>
      <c r="G15" s="8">
        <f>0.3*1*15*2/3</f>
        <v>3</v>
      </c>
      <c r="H15" s="8">
        <f>0.3*1*20*2/3</f>
        <v>4</v>
      </c>
      <c r="I15" s="5" t="s">
        <v>23</v>
      </c>
      <c r="J15" s="15" t="s">
        <v>32</v>
      </c>
    </row>
    <row r="16" spans="1:10" x14ac:dyDescent="0.3">
      <c r="A16" t="s">
        <v>29</v>
      </c>
      <c r="B16">
        <v>1</v>
      </c>
      <c r="C16" s="6">
        <f>C15/$B$15</f>
        <v>0.36363636363636359</v>
      </c>
      <c r="D16" s="6">
        <f>D15/$B$15</f>
        <v>0.2983309701594285</v>
      </c>
      <c r="E16" s="6">
        <f>E15/$B$15</f>
        <v>0.89499291047828555</v>
      </c>
      <c r="F16" s="6">
        <f t="shared" ref="F16:H16" si="3">F15/$B$15</f>
        <v>0.39777462687923804</v>
      </c>
      <c r="G16" s="6">
        <f t="shared" si="3"/>
        <v>0.1084839891488831</v>
      </c>
      <c r="H16" s="6">
        <f t="shared" si="3"/>
        <v>0.14464531886517745</v>
      </c>
    </row>
    <row r="17" spans="1:10" x14ac:dyDescent="0.3">
      <c r="A17" t="s">
        <v>25</v>
      </c>
      <c r="B17" s="10">
        <f>B31*B8/10</f>
        <v>46.089750563449641</v>
      </c>
      <c r="C17" s="10">
        <f>B31*C8/10</f>
        <v>16.759909295799869</v>
      </c>
      <c r="D17" s="6"/>
      <c r="E17" s="6"/>
      <c r="F17" s="6"/>
      <c r="G17" s="6"/>
      <c r="H17" s="6"/>
      <c r="J17" s="15" t="s">
        <v>34</v>
      </c>
    </row>
    <row r="18" spans="1:10" x14ac:dyDescent="0.3">
      <c r="A18" t="s">
        <v>29</v>
      </c>
      <c r="B18">
        <v>1</v>
      </c>
      <c r="C18" s="6">
        <f>C17/$B$17</f>
        <v>0.36363636363636359</v>
      </c>
      <c r="D18" s="6">
        <f>D15/$B$17</f>
        <v>0.17899858209565714</v>
      </c>
      <c r="E18" s="6">
        <f t="shared" ref="E18:H18" si="4">E15/$B$17</f>
        <v>0.53699574628697133</v>
      </c>
      <c r="F18" s="6">
        <f t="shared" si="4"/>
        <v>0.23866477612754283</v>
      </c>
      <c r="G18" s="6">
        <f t="shared" si="4"/>
        <v>6.5090393489329865E-2</v>
      </c>
      <c r="H18" s="6">
        <f t="shared" si="4"/>
        <v>8.6787191319106491E-2</v>
      </c>
    </row>
    <row r="19" spans="1:10" x14ac:dyDescent="0.3">
      <c r="B19" s="11"/>
      <c r="C19" s="11"/>
      <c r="D19" s="12"/>
      <c r="E19" s="12"/>
      <c r="F19" s="12"/>
      <c r="G19" s="12"/>
      <c r="H19" s="12"/>
      <c r="I19" s="14" t="s">
        <v>24</v>
      </c>
    </row>
    <row r="21" spans="1:10" x14ac:dyDescent="0.3">
      <c r="A21" s="15" t="s">
        <v>31</v>
      </c>
      <c r="B21" s="15"/>
      <c r="C21" s="15"/>
    </row>
    <row r="22" spans="1:10" x14ac:dyDescent="0.3">
      <c r="A22" t="s">
        <v>35</v>
      </c>
    </row>
    <row r="23" spans="1:10" x14ac:dyDescent="0.3">
      <c r="A23" t="s">
        <v>36</v>
      </c>
    </row>
    <row r="24" spans="1:10" x14ac:dyDescent="0.3">
      <c r="A24" t="s">
        <v>12</v>
      </c>
      <c r="F24" t="s">
        <v>16</v>
      </c>
      <c r="G24">
        <v>10197.1101</v>
      </c>
    </row>
    <row r="25" spans="1:10" x14ac:dyDescent="0.3">
      <c r="F25" t="s">
        <v>18</v>
      </c>
      <c r="G25">
        <v>9.8066000000000004E-3</v>
      </c>
    </row>
    <row r="26" spans="1:10" x14ac:dyDescent="0.3">
      <c r="A26" t="s">
        <v>13</v>
      </c>
      <c r="B26">
        <v>0.25</v>
      </c>
      <c r="F26" t="s">
        <v>30</v>
      </c>
      <c r="G26">
        <v>102</v>
      </c>
    </row>
    <row r="27" spans="1:10" x14ac:dyDescent="0.3">
      <c r="A27" t="s">
        <v>14</v>
      </c>
      <c r="B27" s="1">
        <v>1</v>
      </c>
      <c r="C27" s="16" t="s">
        <v>21</v>
      </c>
      <c r="D27">
        <f>B27/G24</f>
        <v>9.8067000374939562E-5</v>
      </c>
      <c r="E27" s="5" t="s">
        <v>19</v>
      </c>
      <c r="G27" s="3"/>
    </row>
    <row r="28" spans="1:10" x14ac:dyDescent="0.3">
      <c r="A28" t="s">
        <v>15</v>
      </c>
      <c r="B28" s="12">
        <v>0.2</v>
      </c>
      <c r="C28" s="5"/>
      <c r="E28" s="5"/>
    </row>
    <row r="29" spans="1:10" x14ac:dyDescent="0.3">
      <c r="C29" s="5"/>
      <c r="E29" s="5"/>
    </row>
    <row r="30" spans="1:10" x14ac:dyDescent="0.3">
      <c r="A30" t="s">
        <v>17</v>
      </c>
      <c r="B30" s="13">
        <f>102*(D27*2*PI()*B28)/(B26/1000)</f>
        <v>50.279727887399609</v>
      </c>
      <c r="C30" s="17" t="s">
        <v>32</v>
      </c>
      <c r="D30">
        <f>B30*G25</f>
        <v>0.493073179500573</v>
      </c>
      <c r="E30" s="5" t="s">
        <v>20</v>
      </c>
    </row>
    <row r="31" spans="1:10" x14ac:dyDescent="0.3">
      <c r="B31" s="20">
        <f>B30/(1-0.4)</f>
        <v>83.799546478999346</v>
      </c>
      <c r="C31" s="5" t="s">
        <v>34</v>
      </c>
      <c r="E31" s="5"/>
    </row>
    <row r="32" spans="1:10" x14ac:dyDescent="0.3">
      <c r="C32" s="5"/>
      <c r="E32" s="5"/>
    </row>
    <row r="33" spans="1:7" x14ac:dyDescent="0.3">
      <c r="A33" t="s">
        <v>33</v>
      </c>
      <c r="B33" s="4">
        <f>D30*B26/(1000*2*PI()*B28)</f>
        <v>9.8093792279441987E-5</v>
      </c>
      <c r="C33" s="18" t="s">
        <v>19</v>
      </c>
      <c r="D33" s="1">
        <f>B33*G24</f>
        <v>1.0002731999999999</v>
      </c>
      <c r="E33" s="5" t="s">
        <v>21</v>
      </c>
    </row>
    <row r="34" spans="1:7" x14ac:dyDescent="0.3">
      <c r="B34" s="19">
        <f>B33</f>
        <v>9.8093792279441987E-5</v>
      </c>
    </row>
    <row r="36" spans="1:7" x14ac:dyDescent="0.3">
      <c r="A36" s="15" t="s">
        <v>37</v>
      </c>
      <c r="B36" t="s">
        <v>40</v>
      </c>
      <c r="C36" t="s">
        <v>38</v>
      </c>
    </row>
    <row r="37" spans="1:7" x14ac:dyDescent="0.3">
      <c r="A37" t="s">
        <v>41</v>
      </c>
      <c r="B37">
        <v>0.25</v>
      </c>
    </row>
    <row r="38" spans="1:7" x14ac:dyDescent="0.3">
      <c r="A38" t="s">
        <v>42</v>
      </c>
      <c r="B38">
        <f>0.04*B37</f>
        <v>0.01</v>
      </c>
      <c r="C38">
        <f>B38</f>
        <v>0.01</v>
      </c>
      <c r="E38" t="s">
        <v>45</v>
      </c>
      <c r="F38" s="21">
        <f>2*B38*360/(2*PI()*B39)</f>
        <v>0.2291831180523293</v>
      </c>
      <c r="G38" s="21">
        <f>2*C38*360/(2*PI()*C39)</f>
        <v>0.57295779513082323</v>
      </c>
    </row>
    <row r="39" spans="1:7" x14ac:dyDescent="0.3">
      <c r="A39" t="s">
        <v>43</v>
      </c>
      <c r="B39">
        <v>5</v>
      </c>
      <c r="C39">
        <v>2</v>
      </c>
      <c r="E39" t="s">
        <v>44</v>
      </c>
      <c r="F39" s="21">
        <v>0.66</v>
      </c>
      <c r="G39" s="21">
        <v>1.81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</dc:creator>
  <cp:lastModifiedBy>JL</cp:lastModifiedBy>
  <dcterms:created xsi:type="dcterms:W3CDTF">2023-12-08T16:04:11Z</dcterms:created>
  <dcterms:modified xsi:type="dcterms:W3CDTF">2023-12-16T11:19:29Z</dcterms:modified>
</cp:coreProperties>
</file>