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evt\TORPILLE\"/>
    </mc:Choice>
  </mc:AlternateContent>
  <xr:revisionPtr revIDLastSave="0" documentId="13_ncr:1_{33E8C058-3E44-42D1-84B6-E4032E45D774}" xr6:coauthVersionLast="45" xr6:coauthVersionMax="45" xr10:uidLastSave="{00000000-0000-0000-0000-000000000000}"/>
  <bookViews>
    <workbookView xWindow="-109" yWindow="-109" windowWidth="26301" windowHeight="14305" xr2:uid="{82E2FDA8-2C8A-43F5-A68D-36220E7C70E5}"/>
  </bookViews>
  <sheets>
    <sheet name="Feuil1" sheetId="1" r:id="rId1"/>
    <sheet name="Feuil2" sheetId="2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5" i="1" l="1"/>
  <c r="B31" i="1"/>
  <c r="B32" i="1" s="1"/>
  <c r="B36" i="1" s="1"/>
  <c r="B30" i="1"/>
  <c r="B37" i="1" s="1"/>
  <c r="B29" i="1"/>
  <c r="F16" i="1"/>
  <c r="F10" i="1"/>
  <c r="F15" i="1" s="1"/>
  <c r="F9" i="1"/>
  <c r="F11" i="1" l="1"/>
  <c r="F12" i="1"/>
  <c r="B9" i="2"/>
  <c r="B10" i="2"/>
  <c r="F13" i="1" l="1"/>
  <c r="B40" i="3"/>
  <c r="B37" i="3"/>
  <c r="B32" i="3" s="1"/>
  <c r="B39" i="3" s="1"/>
  <c r="B33" i="3"/>
  <c r="B34" i="3" s="1"/>
  <c r="B31" i="3"/>
  <c r="B17" i="3"/>
  <c r="B10" i="3"/>
  <c r="B16" i="3" s="1"/>
  <c r="B9" i="3"/>
  <c r="B38" i="3" l="1"/>
  <c r="B11" i="3"/>
  <c r="B12" i="3"/>
  <c r="B16" i="2"/>
  <c r="B13" i="3" l="1"/>
  <c r="B37" i="2"/>
  <c r="B30" i="2"/>
  <c r="B31" i="2" s="1"/>
  <c r="B34" i="2"/>
  <c r="B29" i="2" s="1"/>
  <c r="B36" i="2" s="1"/>
  <c r="B28" i="2"/>
  <c r="B15" i="2"/>
  <c r="B11" i="2" s="1"/>
  <c r="B35" i="2" l="1"/>
  <c r="B12" i="2"/>
  <c r="B10" i="1"/>
  <c r="B13" i="2" l="1"/>
  <c r="B16" i="1"/>
  <c r="B9" i="1"/>
  <c r="B15" i="1" s="1"/>
  <c r="B11" i="1" l="1"/>
  <c r="B12" i="1"/>
  <c r="B13" i="1" l="1"/>
</calcChain>
</file>

<file path=xl/sharedStrings.xml><?xml version="1.0" encoding="utf-8"?>
<sst xmlns="http://schemas.openxmlformats.org/spreadsheetml/2006/main" count="186" uniqueCount="61">
  <si>
    <t>Etirement</t>
  </si>
  <si>
    <t>Taux remplissage</t>
  </si>
  <si>
    <t>R%  (&lt;85%)</t>
  </si>
  <si>
    <t>E % (0,5-8)</t>
  </si>
  <si>
    <t>Dint tube</t>
  </si>
  <si>
    <t>Rint tube</t>
  </si>
  <si>
    <t>D tore join</t>
  </si>
  <si>
    <t>Dint Joint</t>
  </si>
  <si>
    <t>Prof gorge</t>
  </si>
  <si>
    <t>Dint gorge</t>
  </si>
  <si>
    <t>S% (10-30%)</t>
  </si>
  <si>
    <t>Largeur gorge</t>
  </si>
  <si>
    <t>Taux serrage</t>
  </si>
  <si>
    <t>Vol joint mm3</t>
  </si>
  <si>
    <t>Vol gorge mm3</t>
  </si>
  <si>
    <t>résultat</t>
  </si>
  <si>
    <t>Dimension joint torique pour endcap sur tube 70 mm</t>
  </si>
  <si>
    <t>1,8 2 2,5 3</t>
  </si>
  <si>
    <t>Référence :  OR-60X2.50-NBR70</t>
  </si>
  <si>
    <t>123roulements</t>
  </si>
  <si>
    <t>Reverse engineering selon dimensions existantes</t>
  </si>
  <si>
    <t>Ref</t>
  </si>
  <si>
    <t>ISO plaquette</t>
  </si>
  <si>
    <t>Forme</t>
  </si>
  <si>
    <t>Angle dépouille</t>
  </si>
  <si>
    <t>Tolerance</t>
  </si>
  <si>
    <t>Géometrie</t>
  </si>
  <si>
    <t>Lg arête</t>
  </si>
  <si>
    <t>épaisseur</t>
  </si>
  <si>
    <t>rayon</t>
  </si>
  <si>
    <t>D</t>
  </si>
  <si>
    <t>C</t>
  </si>
  <si>
    <t>M</t>
  </si>
  <si>
    <t>T</t>
  </si>
  <si>
    <t>04</t>
  </si>
  <si>
    <t>07</t>
  </si>
  <si>
    <t>Dimension joint torique pour montage en arbre torpille</t>
  </si>
  <si>
    <t>06</t>
  </si>
  <si>
    <t>02</t>
  </si>
  <si>
    <t>Solutions</t>
  </si>
  <si>
    <t>Pg</t>
  </si>
  <si>
    <t>Lg</t>
  </si>
  <si>
    <t>E</t>
  </si>
  <si>
    <t>S</t>
  </si>
  <si>
    <t>R</t>
  </si>
  <si>
    <t>Di</t>
  </si>
  <si>
    <t>Dt</t>
  </si>
  <si>
    <t>Nom</t>
  </si>
  <si>
    <t>Dimension joint torique pour endcap sur tube 100 mm</t>
  </si>
  <si>
    <t>84x5</t>
  </si>
  <si>
    <t>86x4,50</t>
  </si>
  <si>
    <t xml:space="preserve"> &lt;---</t>
  </si>
  <si>
    <t>85x5</t>
  </si>
  <si>
    <t>85x4,50</t>
  </si>
  <si>
    <t>etirement</t>
  </si>
  <si>
    <t>serrage</t>
  </si>
  <si>
    <t>taux remplissage</t>
  </si>
  <si>
    <t>2 tours ruban PTFE</t>
  </si>
  <si>
    <t>OR-14X1.78-NBR80</t>
  </si>
  <si>
    <t>Ref 123 roulement</t>
  </si>
  <si>
    <t>OR-11X2-NBR70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</si>
</sst>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9" fontId="2" fillId="0" borderId="0" xfId="0" applyNumberFormat="1" applyFont="1"/>
    <xf numFmtId="9" fontId="0" fillId="0" borderId="0" xfId="0" applyNumberFormat="1"/>
    <xf numFmtId="2" fontId="1" fillId="0" borderId="0" xfId="0" applyNumberFormat="1" applyFont="1"/>
    <xf numFmtId="0" fontId="1" fillId="0" borderId="0" xfId="0" applyFont="1"/>
    <xf numFmtId="1" fontId="0" fillId="0" borderId="0" xfId="0" applyNumberFormat="1"/>
    <xf numFmtId="49" fontId="0" fillId="0" borderId="0" xfId="0" applyNumberFormat="1"/>
    <xf numFmtId="49" fontId="3" fillId="0" borderId="0" xfId="0" applyNumberFormat="1" applyFont="1"/>
    <xf numFmtId="0" fontId="0" fillId="0" borderId="0" xfId="0" applyFont="1"/>
    <xf numFmtId="49" fontId="0" fillId="0" borderId="0" xfId="0" applyNumberFormat="1" applyAlignment="1">
      <alignment horizontal="left"/>
    </xf>
    <xf numFmtId="0" fontId="3" fillId="0" borderId="0" xfId="0" applyFont="1"/>
    <xf numFmtId="10" fontId="2" fillId="0" borderId="0" xfId="0" applyNumberFormat="1" applyFont="1"/>
    <xf numFmtId="2" fontId="4" fillId="0" borderId="0" xfId="0" applyNumberFormat="1" applyFont="1"/>
    <xf numFmtId="0" fontId="5" fillId="0" borderId="0" xfId="0" applyFont="1"/>
    <xf numFmtId="10" fontId="1" fillId="0" borderId="0" xfId="0" applyNumberFormat="1" applyFont="1"/>
    <xf numFmtId="2" fontId="5" fillId="0" borderId="0" xfId="0" applyNumberFormat="1" applyFont="1"/>
    <xf numFmtId="49" fontId="0" fillId="0" borderId="0" xfId="0" applyNumberFormat="1" applyAlignment="1">
      <alignment horizontal="center"/>
    </xf>
    <xf numFmtId="10" fontId="0" fillId="0" borderId="0" xfId="0" applyNumberFormat="1"/>
    <xf numFmtId="2" fontId="2" fillId="0" borderId="0" xfId="0" applyNumberFormat="1" applyFont="1"/>
    <xf numFmtId="2" fontId="0" fillId="0" borderId="0" xfId="0" applyNumberFormat="1"/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left"/>
    </xf>
    <xf numFmtId="0" fontId="6" fillId="0" borderId="0" xfId="0" applyFont="1"/>
    <xf numFmtId="0" fontId="0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326FB-B127-4F3D-BDB0-1D6337126A10}">
  <dimension ref="A1:F39"/>
  <sheetViews>
    <sheetView tabSelected="1" topLeftCell="A9" workbookViewId="0">
      <selection activeCell="G34" sqref="G34"/>
    </sheetView>
  </sheetViews>
  <sheetFormatPr baseColWidth="10" defaultRowHeight="14.3" x14ac:dyDescent="0.25"/>
  <cols>
    <col min="1" max="1" width="17.25" style="8" customWidth="1"/>
    <col min="3" max="3" width="12" customWidth="1"/>
    <col min="4" max="4" width="15.75" customWidth="1"/>
  </cols>
  <sheetData>
    <row r="1" spans="1:6" ht="19.05" x14ac:dyDescent="0.35">
      <c r="A1" s="9" t="s">
        <v>36</v>
      </c>
    </row>
    <row r="3" spans="1:6" x14ac:dyDescent="0.25">
      <c r="A3" s="8" t="s">
        <v>8</v>
      </c>
      <c r="B3" s="2">
        <v>1.7</v>
      </c>
      <c r="F3" s="2">
        <v>1.6</v>
      </c>
    </row>
    <row r="4" spans="1:6" x14ac:dyDescent="0.25">
      <c r="A4" s="8" t="s">
        <v>11</v>
      </c>
      <c r="B4" s="2">
        <v>2.29</v>
      </c>
      <c r="F4" s="2">
        <v>1.8</v>
      </c>
    </row>
    <row r="5" spans="1:6" x14ac:dyDescent="0.25">
      <c r="A5" s="8" t="s">
        <v>5</v>
      </c>
      <c r="B5" s="2">
        <v>5.9</v>
      </c>
      <c r="F5" s="2">
        <v>7.25</v>
      </c>
    </row>
    <row r="6" spans="1:6" x14ac:dyDescent="0.25">
      <c r="A6" s="8" t="s">
        <v>3</v>
      </c>
      <c r="B6" s="3">
        <v>4.7600000000000003E-2</v>
      </c>
      <c r="D6" t="s">
        <v>0</v>
      </c>
      <c r="F6" s="3">
        <v>0.04</v>
      </c>
    </row>
    <row r="7" spans="1:6" x14ac:dyDescent="0.25">
      <c r="A7" s="8" t="s">
        <v>10</v>
      </c>
      <c r="B7" s="3">
        <v>0.15</v>
      </c>
      <c r="D7" t="s">
        <v>12</v>
      </c>
      <c r="F7" s="3">
        <v>0.15</v>
      </c>
    </row>
    <row r="8" spans="1:6" x14ac:dyDescent="0.25">
      <c r="B8" s="3"/>
      <c r="F8" s="3"/>
    </row>
    <row r="9" spans="1:6" x14ac:dyDescent="0.25">
      <c r="A9" s="8" t="s">
        <v>4</v>
      </c>
      <c r="B9" s="10">
        <f>B5*2</f>
        <v>11.8</v>
      </c>
      <c r="F9" s="10">
        <f>F5*2</f>
        <v>14.5</v>
      </c>
    </row>
    <row r="10" spans="1:6" x14ac:dyDescent="0.25">
      <c r="A10" s="8" t="s">
        <v>9</v>
      </c>
      <c r="B10" s="10">
        <f>(B5-B3)*2</f>
        <v>8.4</v>
      </c>
      <c r="F10" s="10">
        <f>(F5-F3)*2</f>
        <v>11.3</v>
      </c>
    </row>
    <row r="11" spans="1:6" x14ac:dyDescent="0.25">
      <c r="A11" s="8" t="s">
        <v>13</v>
      </c>
      <c r="B11" s="7">
        <f>PI()*POWER(B16/2,2)*PI()*(B15+B16)</f>
        <v>98.697623147597767</v>
      </c>
      <c r="D11" s="1"/>
      <c r="F11" s="7">
        <f>PI()*POWER(F16/2,2)*PI()*(F15+F16)</f>
        <v>111.29670636127328</v>
      </c>
    </row>
    <row r="12" spans="1:6" x14ac:dyDescent="0.25">
      <c r="A12" s="8" t="s">
        <v>14</v>
      </c>
      <c r="B12" s="7">
        <f>B3*B4*PI()*(B10+B3)</f>
        <v>123.52522402429314</v>
      </c>
      <c r="D12" s="1"/>
      <c r="F12" s="7">
        <f>F3*F4*PI()*(F10+F3)</f>
        <v>116.716450266168</v>
      </c>
    </row>
    <row r="13" spans="1:6" x14ac:dyDescent="0.25">
      <c r="A13" s="8" t="s">
        <v>2</v>
      </c>
      <c r="B13" s="4">
        <f>B11/B12</f>
        <v>0.79900784578368678</v>
      </c>
      <c r="D13" s="11" t="s">
        <v>1</v>
      </c>
      <c r="F13" s="4">
        <f>F11/F12</f>
        <v>0.95356486688435804</v>
      </c>
    </row>
    <row r="14" spans="1:6" x14ac:dyDescent="0.25">
      <c r="B14" s="6"/>
      <c r="F14" s="6"/>
    </row>
    <row r="15" spans="1:6" x14ac:dyDescent="0.25">
      <c r="A15" s="8" t="s">
        <v>7</v>
      </c>
      <c r="B15" s="5">
        <f>B10*(1-B6)</f>
        <v>8.000160000000001</v>
      </c>
      <c r="D15" t="s">
        <v>15</v>
      </c>
      <c r="F15" s="5">
        <f>F10*(1-F6)</f>
        <v>10.848000000000001</v>
      </c>
    </row>
    <row r="16" spans="1:6" x14ac:dyDescent="0.25">
      <c r="A16" s="8" t="s">
        <v>6</v>
      </c>
      <c r="B16" s="5">
        <f>B3/(1-B7)</f>
        <v>2</v>
      </c>
      <c r="D16" t="s">
        <v>15</v>
      </c>
      <c r="F16" s="5">
        <f>F3/(1-F7)</f>
        <v>1.8823529411764708</v>
      </c>
    </row>
    <row r="17" spans="1:6" x14ac:dyDescent="0.25">
      <c r="A17" s="8" t="s">
        <v>59</v>
      </c>
      <c r="B17" t="s">
        <v>58</v>
      </c>
    </row>
    <row r="20" spans="1:6" ht="19.05" x14ac:dyDescent="0.35">
      <c r="A20" s="12" t="s">
        <v>20</v>
      </c>
    </row>
    <row r="21" spans="1:6" x14ac:dyDescent="0.25">
      <c r="A21"/>
    </row>
    <row r="22" spans="1:6" x14ac:dyDescent="0.25">
      <c r="A22" s="8" t="s">
        <v>7</v>
      </c>
      <c r="B22" s="15">
        <v>8</v>
      </c>
    </row>
    <row r="23" spans="1:6" x14ac:dyDescent="0.25">
      <c r="A23" s="8" t="s">
        <v>6</v>
      </c>
      <c r="B23" s="17">
        <v>2</v>
      </c>
      <c r="F23" t="s">
        <v>17</v>
      </c>
    </row>
    <row r="24" spans="1:6" x14ac:dyDescent="0.25">
      <c r="A24" s="8" t="s">
        <v>5</v>
      </c>
      <c r="B24" s="2">
        <v>5.9</v>
      </c>
    </row>
    <row r="25" spans="1:6" x14ac:dyDescent="0.25">
      <c r="A25" s="8" t="s">
        <v>10</v>
      </c>
      <c r="B25" s="3">
        <v>0.15</v>
      </c>
      <c r="D25" t="s">
        <v>12</v>
      </c>
    </row>
    <row r="26" spans="1:6" x14ac:dyDescent="0.25">
      <c r="A26" s="8" t="s">
        <v>2</v>
      </c>
      <c r="B26" s="13">
        <v>0.8</v>
      </c>
      <c r="D26" s="11" t="s">
        <v>1</v>
      </c>
    </row>
    <row r="27" spans="1:6" x14ac:dyDescent="0.25">
      <c r="A27"/>
    </row>
    <row r="28" spans="1:6" x14ac:dyDescent="0.25">
      <c r="A28"/>
    </row>
    <row r="29" spans="1:6" x14ac:dyDescent="0.25">
      <c r="A29" s="8" t="s">
        <v>4</v>
      </c>
      <c r="B29">
        <f>B24*2</f>
        <v>11.8</v>
      </c>
    </row>
    <row r="30" spans="1:6" x14ac:dyDescent="0.25">
      <c r="A30" s="8" t="s">
        <v>9</v>
      </c>
      <c r="B30">
        <f>(B24-B35)*2</f>
        <v>8.4</v>
      </c>
    </row>
    <row r="31" spans="1:6" x14ac:dyDescent="0.25">
      <c r="A31" s="8" t="s">
        <v>13</v>
      </c>
      <c r="B31" s="7">
        <f>PI()*POWER(B23/2,2)*PI()*(B22+B23)</f>
        <v>98.696044010893587</v>
      </c>
    </row>
    <row r="32" spans="1:6" x14ac:dyDescent="0.25">
      <c r="A32" s="8" t="s">
        <v>14</v>
      </c>
      <c r="B32" s="7">
        <f>B31/B26</f>
        <v>123.37005501361698</v>
      </c>
    </row>
    <row r="33" spans="1:4" x14ac:dyDescent="0.25">
      <c r="A33"/>
    </row>
    <row r="34" spans="1:4" x14ac:dyDescent="0.25">
      <c r="A34"/>
    </row>
    <row r="35" spans="1:4" x14ac:dyDescent="0.25">
      <c r="A35" s="8" t="s">
        <v>8</v>
      </c>
      <c r="B35" s="14">
        <f>B23*(1-B25)</f>
        <v>1.7</v>
      </c>
    </row>
    <row r="36" spans="1:4" x14ac:dyDescent="0.25">
      <c r="A36" s="8" t="s">
        <v>11</v>
      </c>
      <c r="B36" s="14">
        <f>B32/(PI()*B35*(B30+B35))</f>
        <v>2.2871233645819697</v>
      </c>
    </row>
    <row r="37" spans="1:4" x14ac:dyDescent="0.25">
      <c r="A37" s="8" t="s">
        <v>3</v>
      </c>
      <c r="B37" s="16">
        <f>1-(B22/B30)</f>
        <v>4.7619047619047672E-2</v>
      </c>
      <c r="C37" s="1" t="s">
        <v>0</v>
      </c>
      <c r="D37" s="11"/>
    </row>
    <row r="38" spans="1:4" x14ac:dyDescent="0.25">
      <c r="A38" s="8" t="s">
        <v>21</v>
      </c>
      <c r="B38" s="25" t="s">
        <v>60</v>
      </c>
      <c r="C38" s="11"/>
    </row>
    <row r="39" spans="1:4" x14ac:dyDescent="0.25">
      <c r="A3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F034F-53A7-44FD-864E-5B863FEF8631}">
  <dimension ref="A1:P37"/>
  <sheetViews>
    <sheetView topLeftCell="A9" workbookViewId="0">
      <selection activeCell="A19" sqref="A19:F38"/>
    </sheetView>
  </sheetViews>
  <sheetFormatPr baseColWidth="10" defaultRowHeight="14.3" x14ac:dyDescent="0.25"/>
  <cols>
    <col min="1" max="1" width="13.75" customWidth="1"/>
    <col min="10" max="10" width="14.5" customWidth="1"/>
  </cols>
  <sheetData>
    <row r="1" spans="1:16" ht="19.05" x14ac:dyDescent="0.35">
      <c r="A1" s="9" t="s">
        <v>16</v>
      </c>
      <c r="I1" t="s">
        <v>22</v>
      </c>
    </row>
    <row r="2" spans="1:16" x14ac:dyDescent="0.25">
      <c r="A2" s="8"/>
      <c r="I2" s="1" t="s">
        <v>23</v>
      </c>
      <c r="J2" s="1" t="s">
        <v>24</v>
      </c>
      <c r="K2" s="1" t="s">
        <v>25</v>
      </c>
      <c r="L2" s="1" t="s">
        <v>26</v>
      </c>
      <c r="M2" s="1" t="s">
        <v>27</v>
      </c>
      <c r="N2" s="1" t="s">
        <v>28</v>
      </c>
      <c r="O2" s="1" t="s">
        <v>29</v>
      </c>
    </row>
    <row r="3" spans="1:16" x14ac:dyDescent="0.25">
      <c r="A3" s="8" t="s">
        <v>8</v>
      </c>
      <c r="B3" s="20">
        <v>2</v>
      </c>
    </row>
    <row r="4" spans="1:16" x14ac:dyDescent="0.25">
      <c r="A4" s="8" t="s">
        <v>11</v>
      </c>
      <c r="B4" s="2">
        <v>3</v>
      </c>
      <c r="I4" s="18" t="s">
        <v>31</v>
      </c>
      <c r="J4" s="18" t="s">
        <v>31</v>
      </c>
      <c r="K4" s="18" t="s">
        <v>32</v>
      </c>
      <c r="L4" s="18" t="s">
        <v>33</v>
      </c>
      <c r="M4" s="18" t="s">
        <v>37</v>
      </c>
      <c r="N4" s="18" t="s">
        <v>38</v>
      </c>
      <c r="O4" s="18" t="s">
        <v>34</v>
      </c>
    </row>
    <row r="5" spans="1:16" x14ac:dyDescent="0.25">
      <c r="A5" s="8" t="s">
        <v>5</v>
      </c>
      <c r="B5" s="2">
        <v>32.25</v>
      </c>
      <c r="I5" s="18" t="s">
        <v>30</v>
      </c>
      <c r="J5" s="18" t="s">
        <v>31</v>
      </c>
      <c r="K5" s="18" t="s">
        <v>32</v>
      </c>
      <c r="L5" s="18" t="s">
        <v>33</v>
      </c>
      <c r="M5" s="18" t="s">
        <v>35</v>
      </c>
      <c r="N5" s="18" t="s">
        <v>38</v>
      </c>
      <c r="O5" s="18" t="s">
        <v>34</v>
      </c>
    </row>
    <row r="6" spans="1:16" x14ac:dyDescent="0.25">
      <c r="A6" s="8" t="s">
        <v>3</v>
      </c>
      <c r="B6" s="13">
        <v>8.3000000000000001E-3</v>
      </c>
      <c r="D6" t="s">
        <v>0</v>
      </c>
    </row>
    <row r="7" spans="1:16" x14ac:dyDescent="0.25">
      <c r="A7" s="8" t="s">
        <v>10</v>
      </c>
      <c r="B7" s="3">
        <v>0.2</v>
      </c>
      <c r="D7" t="s">
        <v>12</v>
      </c>
    </row>
    <row r="8" spans="1:16" x14ac:dyDescent="0.25">
      <c r="A8" s="8"/>
      <c r="B8" s="3"/>
    </row>
    <row r="9" spans="1:16" x14ac:dyDescent="0.25">
      <c r="A9" s="8" t="s">
        <v>4</v>
      </c>
      <c r="B9" s="10">
        <f>B5*2</f>
        <v>64.5</v>
      </c>
      <c r="I9" t="s">
        <v>39</v>
      </c>
    </row>
    <row r="10" spans="1:16" x14ac:dyDescent="0.25">
      <c r="A10" s="8" t="s">
        <v>9</v>
      </c>
      <c r="B10" s="10">
        <f>(B5-B3)*2</f>
        <v>60.5</v>
      </c>
      <c r="I10" s="1" t="s">
        <v>40</v>
      </c>
      <c r="J10" s="1" t="s">
        <v>41</v>
      </c>
      <c r="K10" s="1" t="s">
        <v>42</v>
      </c>
      <c r="L10" s="1" t="s">
        <v>43</v>
      </c>
      <c r="M10" s="1" t="s">
        <v>44</v>
      </c>
      <c r="N10" s="1" t="s">
        <v>45</v>
      </c>
      <c r="O10" s="1" t="s">
        <v>46</v>
      </c>
      <c r="P10" s="1" t="s">
        <v>47</v>
      </c>
    </row>
    <row r="11" spans="1:16" x14ac:dyDescent="0.25">
      <c r="A11" s="8" t="s">
        <v>13</v>
      </c>
      <c r="B11" s="7">
        <f>PI()*POWER(B16/2,2)*PI()*(B15+B16)</f>
        <v>963.79539909159769</v>
      </c>
      <c r="D11" s="1"/>
      <c r="I11">
        <v>2</v>
      </c>
      <c r="J11">
        <v>3</v>
      </c>
      <c r="K11" s="19">
        <v>3.2500000000000001E-2</v>
      </c>
      <c r="L11" s="19">
        <v>0.2</v>
      </c>
      <c r="M11" s="19">
        <v>0.78879999999999995</v>
      </c>
      <c r="N11" s="21">
        <v>60</v>
      </c>
      <c r="O11" s="21">
        <v>2.5</v>
      </c>
    </row>
    <row r="12" spans="1:16" x14ac:dyDescent="0.25">
      <c r="A12" s="8" t="s">
        <v>14</v>
      </c>
      <c r="B12" s="7">
        <f>B3*B4*PI()*(B10+B3)</f>
        <v>1178.0972450961724</v>
      </c>
      <c r="D12" s="1"/>
      <c r="I12">
        <v>1.6</v>
      </c>
      <c r="J12" s="6">
        <v>2.38</v>
      </c>
      <c r="K12" s="19">
        <v>4.4600000000000001E-2</v>
      </c>
      <c r="L12" s="19">
        <v>0.2</v>
      </c>
      <c r="M12" s="19">
        <v>0.79420000000000002</v>
      </c>
      <c r="N12" s="21">
        <v>60</v>
      </c>
      <c r="O12" s="21">
        <v>2</v>
      </c>
    </row>
    <row r="13" spans="1:16" x14ac:dyDescent="0.25">
      <c r="A13" s="8" t="s">
        <v>2</v>
      </c>
      <c r="B13" s="19">
        <f>B11/B12</f>
        <v>0.81809494343815359</v>
      </c>
      <c r="D13" s="11" t="s">
        <v>1</v>
      </c>
      <c r="I13">
        <v>1.44</v>
      </c>
      <c r="J13">
        <v>2.0099999999999998</v>
      </c>
      <c r="K13" s="19">
        <v>4.9399999999999999E-2</v>
      </c>
      <c r="L13" s="19">
        <v>0.2</v>
      </c>
      <c r="M13" s="19">
        <v>0.84</v>
      </c>
      <c r="N13" s="21">
        <v>60</v>
      </c>
      <c r="O13" s="21">
        <v>1.8</v>
      </c>
    </row>
    <row r="14" spans="1:16" x14ac:dyDescent="0.25">
      <c r="A14" s="8"/>
      <c r="B14" s="6"/>
      <c r="I14">
        <v>1.6</v>
      </c>
      <c r="J14">
        <v>2</v>
      </c>
      <c r="K14" s="19">
        <v>4.3999999999999997E-2</v>
      </c>
      <c r="L14" s="19">
        <v>0.2</v>
      </c>
      <c r="M14" s="19">
        <v>0.94569999999999999</v>
      </c>
      <c r="N14" s="21">
        <v>60</v>
      </c>
      <c r="O14" s="21">
        <v>2</v>
      </c>
    </row>
    <row r="15" spans="1:16" x14ac:dyDescent="0.25">
      <c r="A15" s="8" t="s">
        <v>7</v>
      </c>
      <c r="B15" s="5">
        <f>B10*(1-B6)</f>
        <v>59.99785</v>
      </c>
      <c r="D15" t="s">
        <v>15</v>
      </c>
      <c r="F15" t="s">
        <v>18</v>
      </c>
      <c r="K15" s="19"/>
      <c r="L15" s="19"/>
      <c r="M15" s="19"/>
      <c r="N15" s="21"/>
      <c r="O15" s="21"/>
    </row>
    <row r="16" spans="1:16" x14ac:dyDescent="0.25">
      <c r="A16" s="8" t="s">
        <v>6</v>
      </c>
      <c r="B16" s="5">
        <f>B3/(1-B7)</f>
        <v>2.5</v>
      </c>
      <c r="D16" t="s">
        <v>15</v>
      </c>
      <c r="G16" t="s">
        <v>19</v>
      </c>
      <c r="K16" s="19"/>
      <c r="L16" s="19"/>
      <c r="M16" s="19"/>
      <c r="N16" s="21"/>
      <c r="O16" s="21"/>
    </row>
    <row r="17" spans="1:15" x14ac:dyDescent="0.25">
      <c r="A17" s="8"/>
      <c r="B17" s="5"/>
      <c r="K17" s="19"/>
      <c r="L17" s="19"/>
      <c r="M17" s="19"/>
      <c r="N17" s="21"/>
      <c r="O17" s="21"/>
    </row>
    <row r="18" spans="1:15" x14ac:dyDescent="0.25">
      <c r="A18" s="8"/>
      <c r="N18" s="21"/>
      <c r="O18" s="21"/>
    </row>
    <row r="19" spans="1:15" ht="19.05" x14ac:dyDescent="0.35">
      <c r="A19" s="12" t="s">
        <v>20</v>
      </c>
      <c r="N19" s="21"/>
      <c r="O19" s="21"/>
    </row>
    <row r="20" spans="1:15" x14ac:dyDescent="0.25">
      <c r="I20">
        <v>2</v>
      </c>
      <c r="J20">
        <v>3.39</v>
      </c>
      <c r="K20">
        <v>0.66</v>
      </c>
      <c r="L20">
        <v>20</v>
      </c>
      <c r="M20">
        <v>72.5</v>
      </c>
      <c r="N20">
        <v>60</v>
      </c>
      <c r="O20">
        <v>2.5</v>
      </c>
    </row>
    <row r="21" spans="1:15" x14ac:dyDescent="0.25">
      <c r="A21" s="8" t="s">
        <v>7</v>
      </c>
      <c r="B21" s="15">
        <v>11</v>
      </c>
      <c r="I21">
        <v>1.7</v>
      </c>
      <c r="J21">
        <v>2.61</v>
      </c>
      <c r="K21">
        <v>1.64</v>
      </c>
      <c r="L21">
        <v>15</v>
      </c>
      <c r="M21">
        <v>70</v>
      </c>
      <c r="N21">
        <v>60</v>
      </c>
      <c r="O21">
        <v>2</v>
      </c>
    </row>
    <row r="22" spans="1:15" x14ac:dyDescent="0.25">
      <c r="A22" s="8" t="s">
        <v>6</v>
      </c>
      <c r="B22" s="17">
        <v>2</v>
      </c>
      <c r="F22" t="s">
        <v>17</v>
      </c>
    </row>
    <row r="23" spans="1:15" x14ac:dyDescent="0.25">
      <c r="A23" s="8" t="s">
        <v>5</v>
      </c>
      <c r="B23" s="2">
        <v>7.25</v>
      </c>
    </row>
    <row r="24" spans="1:15" x14ac:dyDescent="0.25">
      <c r="A24" s="8" t="s">
        <v>10</v>
      </c>
      <c r="B24" s="3">
        <v>0.15</v>
      </c>
      <c r="D24" t="s">
        <v>12</v>
      </c>
    </row>
    <row r="25" spans="1:15" x14ac:dyDescent="0.25">
      <c r="A25" s="8" t="s">
        <v>2</v>
      </c>
      <c r="B25" s="13">
        <v>0.82</v>
      </c>
      <c r="D25" s="11" t="s">
        <v>1</v>
      </c>
    </row>
    <row r="28" spans="1:15" x14ac:dyDescent="0.25">
      <c r="A28" s="8" t="s">
        <v>4</v>
      </c>
      <c r="B28">
        <f>B23*2</f>
        <v>14.5</v>
      </c>
    </row>
    <row r="29" spans="1:15" x14ac:dyDescent="0.25">
      <c r="A29" s="8" t="s">
        <v>9</v>
      </c>
      <c r="B29">
        <f>(B23-B34)*2</f>
        <v>11.1</v>
      </c>
    </row>
    <row r="30" spans="1:15" x14ac:dyDescent="0.25">
      <c r="A30" s="8" t="s">
        <v>13</v>
      </c>
      <c r="B30" s="7">
        <f>PI()*POWER(B22/2,2)*PI()*(B21+B22)</f>
        <v>128.30485721416164</v>
      </c>
    </row>
    <row r="31" spans="1:15" x14ac:dyDescent="0.25">
      <c r="A31" s="8" t="s">
        <v>14</v>
      </c>
      <c r="B31" s="7">
        <f>B30/B25</f>
        <v>156.4693380660508</v>
      </c>
    </row>
    <row r="34" spans="1:4" x14ac:dyDescent="0.25">
      <c r="A34" s="8" t="s">
        <v>8</v>
      </c>
      <c r="B34" s="14">
        <f>B22*(1-B24)</f>
        <v>1.7</v>
      </c>
    </row>
    <row r="35" spans="1:4" x14ac:dyDescent="0.25">
      <c r="A35" s="8" t="s">
        <v>11</v>
      </c>
      <c r="B35" s="14">
        <f>B31/(PI()*B34*(B29+B34))</f>
        <v>2.2888665988537547</v>
      </c>
    </row>
    <row r="36" spans="1:4" x14ac:dyDescent="0.25">
      <c r="A36" s="8" t="s">
        <v>3</v>
      </c>
      <c r="B36" s="16">
        <f>1-(B21/B29)</f>
        <v>9.009009009009028E-3</v>
      </c>
      <c r="C36" s="1" t="s">
        <v>0</v>
      </c>
      <c r="D36" s="11"/>
    </row>
    <row r="37" spans="1:4" x14ac:dyDescent="0.25">
      <c r="A37" s="8" t="s">
        <v>21</v>
      </c>
      <c r="B37" t="str">
        <f>CONCATENATE("OR-",B21,"X",B22,"-NBR70")</f>
        <v>OR-11X2-NBR70</v>
      </c>
      <c r="C37" s="11"/>
    </row>
  </sheetData>
  <pageMargins left="0.7" right="0.7" top="0.75" bottom="0.75" header="0.3" footer="0.3"/>
  <pageSetup paperSize="9" orientation="portrait" r:id="rId1"/>
  <ignoredErrors>
    <ignoredError sqref="M4:O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DC063-F76F-4EFA-BCE2-94B59AE0EDC9}">
  <dimension ref="A1:P40"/>
  <sheetViews>
    <sheetView workbookViewId="0">
      <selection activeCell="N17" sqref="N17"/>
    </sheetView>
  </sheetViews>
  <sheetFormatPr baseColWidth="10" defaultRowHeight="14.3" x14ac:dyDescent="0.25"/>
  <cols>
    <col min="1" max="1" width="12.875" customWidth="1"/>
  </cols>
  <sheetData>
    <row r="1" spans="1:16" ht="19.05" x14ac:dyDescent="0.35">
      <c r="A1" s="9" t="s">
        <v>48</v>
      </c>
      <c r="I1" t="s">
        <v>22</v>
      </c>
    </row>
    <row r="2" spans="1:16" x14ac:dyDescent="0.25">
      <c r="A2" s="8"/>
      <c r="I2" s="1" t="s">
        <v>23</v>
      </c>
      <c r="J2" s="1" t="s">
        <v>24</v>
      </c>
      <c r="K2" s="1" t="s">
        <v>25</v>
      </c>
      <c r="L2" s="1" t="s">
        <v>26</v>
      </c>
      <c r="M2" s="1" t="s">
        <v>27</v>
      </c>
      <c r="N2" s="1" t="s">
        <v>28</v>
      </c>
      <c r="O2" s="1" t="s">
        <v>29</v>
      </c>
    </row>
    <row r="3" spans="1:16" x14ac:dyDescent="0.25">
      <c r="A3" s="8" t="s">
        <v>8</v>
      </c>
      <c r="B3" s="20">
        <v>3.4</v>
      </c>
      <c r="D3">
        <v>3.5</v>
      </c>
    </row>
    <row r="4" spans="1:16" x14ac:dyDescent="0.25">
      <c r="A4" s="8" t="s">
        <v>11</v>
      </c>
      <c r="B4" s="2">
        <v>4.5999999999999996</v>
      </c>
      <c r="D4">
        <v>4.5999999999999996</v>
      </c>
      <c r="I4" s="18" t="s">
        <v>31</v>
      </c>
      <c r="J4" s="18" t="s">
        <v>31</v>
      </c>
      <c r="K4" s="18" t="s">
        <v>32</v>
      </c>
      <c r="L4" s="18" t="s">
        <v>33</v>
      </c>
      <c r="M4" s="18" t="s">
        <v>37</v>
      </c>
      <c r="N4" s="18" t="s">
        <v>38</v>
      </c>
      <c r="O4" s="18" t="s">
        <v>34</v>
      </c>
    </row>
    <row r="5" spans="1:16" x14ac:dyDescent="0.25">
      <c r="A5" s="8" t="s">
        <v>5</v>
      </c>
      <c r="B5" s="2">
        <v>48</v>
      </c>
      <c r="I5" s="18" t="s">
        <v>30</v>
      </c>
      <c r="J5" s="18" t="s">
        <v>31</v>
      </c>
      <c r="K5" s="18" t="s">
        <v>32</v>
      </c>
      <c r="L5" s="18" t="s">
        <v>33</v>
      </c>
      <c r="M5" s="18" t="s">
        <v>35</v>
      </c>
      <c r="N5" s="18" t="s">
        <v>38</v>
      </c>
      <c r="O5" s="18" t="s">
        <v>34</v>
      </c>
    </row>
    <row r="6" spans="1:16" x14ac:dyDescent="0.25">
      <c r="A6" s="8" t="s">
        <v>3</v>
      </c>
      <c r="B6" s="13">
        <v>3.5000000000000003E-2</v>
      </c>
      <c r="D6" t="s">
        <v>0</v>
      </c>
    </row>
    <row r="7" spans="1:16" x14ac:dyDescent="0.25">
      <c r="A7" s="8" t="s">
        <v>10</v>
      </c>
      <c r="B7" s="13">
        <v>0.245</v>
      </c>
      <c r="D7" t="s">
        <v>12</v>
      </c>
    </row>
    <row r="8" spans="1:16" x14ac:dyDescent="0.25">
      <c r="A8" s="8"/>
      <c r="B8" s="3"/>
    </row>
    <row r="9" spans="1:16" x14ac:dyDescent="0.25">
      <c r="A9" s="8" t="s">
        <v>4</v>
      </c>
      <c r="B9" s="10">
        <f>B5*2</f>
        <v>96</v>
      </c>
      <c r="I9" t="s">
        <v>39</v>
      </c>
    </row>
    <row r="10" spans="1:16" x14ac:dyDescent="0.25">
      <c r="A10" s="8" t="s">
        <v>9</v>
      </c>
      <c r="B10" s="10">
        <f>(B5-B3)*2</f>
        <v>89.2</v>
      </c>
      <c r="I10" s="1" t="s">
        <v>40</v>
      </c>
      <c r="J10" s="1" t="s">
        <v>41</v>
      </c>
      <c r="K10" s="1" t="s">
        <v>42</v>
      </c>
      <c r="L10" s="1" t="s">
        <v>43</v>
      </c>
      <c r="M10" s="1" t="s">
        <v>44</v>
      </c>
      <c r="N10" s="1" t="s">
        <v>45</v>
      </c>
      <c r="O10" s="1" t="s">
        <v>46</v>
      </c>
      <c r="P10" s="1" t="s">
        <v>47</v>
      </c>
    </row>
    <row r="11" spans="1:16" x14ac:dyDescent="0.25">
      <c r="A11" s="8" t="s">
        <v>13</v>
      </c>
      <c r="B11" s="7">
        <f>PI()*POWER(B17/2,2)*PI()*(B16+B17)</f>
        <v>4532.5467073300551</v>
      </c>
      <c r="D11" s="1"/>
      <c r="I11">
        <v>2</v>
      </c>
      <c r="J11">
        <v>3</v>
      </c>
      <c r="K11" s="19">
        <v>3.2500000000000001E-2</v>
      </c>
      <c r="L11" s="19">
        <v>0.2</v>
      </c>
      <c r="M11" s="19">
        <v>0.78879999999999995</v>
      </c>
      <c r="N11" s="21">
        <v>60</v>
      </c>
      <c r="O11" s="21">
        <v>2.5</v>
      </c>
    </row>
    <row r="12" spans="1:16" x14ac:dyDescent="0.25">
      <c r="A12" s="8" t="s">
        <v>14</v>
      </c>
      <c r="B12" s="7">
        <f>B3*B4*PI()*(B10+B3)</f>
        <v>4549.8555428585687</v>
      </c>
      <c r="D12" s="1"/>
      <c r="I12">
        <v>1.6</v>
      </c>
      <c r="J12" s="6">
        <v>2.38</v>
      </c>
      <c r="K12" s="19">
        <v>4.4600000000000001E-2</v>
      </c>
      <c r="L12" s="19">
        <v>0.2</v>
      </c>
      <c r="M12" s="19">
        <v>0.79420000000000002</v>
      </c>
      <c r="N12" s="21">
        <v>60</v>
      </c>
      <c r="O12" s="21">
        <v>2</v>
      </c>
    </row>
    <row r="13" spans="1:16" x14ac:dyDescent="0.25">
      <c r="A13" s="8" t="s">
        <v>2</v>
      </c>
      <c r="B13" s="19">
        <f>B11/B12</f>
        <v>0.99619573954261442</v>
      </c>
      <c r="D13" s="11" t="s">
        <v>1</v>
      </c>
      <c r="I13">
        <v>1.44</v>
      </c>
      <c r="J13">
        <v>2.0099999999999998</v>
      </c>
      <c r="K13" s="19">
        <v>4.9399999999999999E-2</v>
      </c>
      <c r="L13" s="19">
        <v>0.2</v>
      </c>
      <c r="M13" s="19">
        <v>0.84</v>
      </c>
      <c r="N13" s="21">
        <v>60</v>
      </c>
      <c r="O13" s="21">
        <v>1.8</v>
      </c>
    </row>
    <row r="14" spans="1:16" x14ac:dyDescent="0.25">
      <c r="A14" s="8"/>
      <c r="B14" s="19"/>
      <c r="D14" s="11"/>
      <c r="K14" s="19"/>
      <c r="L14" s="19"/>
      <c r="M14" s="19"/>
      <c r="N14" s="21"/>
      <c r="O14" s="21"/>
    </row>
    <row r="15" spans="1:16" x14ac:dyDescent="0.25">
      <c r="A15" s="8"/>
      <c r="B15" s="6"/>
      <c r="J15" s="1" t="s">
        <v>54</v>
      </c>
      <c r="K15" s="22" t="s">
        <v>55</v>
      </c>
      <c r="L15" s="23" t="s">
        <v>56</v>
      </c>
      <c r="M15" s="19"/>
      <c r="N15" s="21"/>
      <c r="O15" s="21"/>
    </row>
    <row r="16" spans="1:16" x14ac:dyDescent="0.25">
      <c r="A16" s="8" t="s">
        <v>7</v>
      </c>
      <c r="B16" s="5">
        <f>B10*(1-B6)</f>
        <v>86.078000000000003</v>
      </c>
      <c r="D16" t="s">
        <v>15</v>
      </c>
      <c r="F16" t="s">
        <v>18</v>
      </c>
      <c r="I16" s="24" t="s">
        <v>50</v>
      </c>
      <c r="J16" s="19">
        <v>3.4000000000000002E-2</v>
      </c>
      <c r="K16" s="19">
        <v>0.22</v>
      </c>
      <c r="L16" s="19">
        <v>0.96</v>
      </c>
      <c r="M16" s="19" t="s">
        <v>51</v>
      </c>
      <c r="N16" s="21" t="s">
        <v>57</v>
      </c>
      <c r="O16" s="21"/>
    </row>
    <row r="17" spans="1:15" x14ac:dyDescent="0.25">
      <c r="A17" s="8" t="s">
        <v>6</v>
      </c>
      <c r="B17" s="5">
        <f>B3/(1-B7)</f>
        <v>4.5033112582781456</v>
      </c>
      <c r="D17" t="s">
        <v>15</v>
      </c>
      <c r="G17" t="s">
        <v>19</v>
      </c>
      <c r="I17" t="s">
        <v>52</v>
      </c>
      <c r="J17" s="19">
        <v>4.4999999999999998E-2</v>
      </c>
      <c r="K17" s="19">
        <v>0.3</v>
      </c>
      <c r="L17" s="16">
        <v>1.18</v>
      </c>
      <c r="M17" s="19"/>
      <c r="N17" s="21"/>
      <c r="O17" s="21"/>
    </row>
    <row r="18" spans="1:15" x14ac:dyDescent="0.25">
      <c r="A18" s="8"/>
      <c r="B18" s="5"/>
      <c r="I18" t="s">
        <v>53</v>
      </c>
      <c r="J18" s="19">
        <v>4.4999999999999998E-2</v>
      </c>
      <c r="K18" s="19">
        <v>0.22</v>
      </c>
      <c r="L18" s="19">
        <v>0.95</v>
      </c>
      <c r="M18" s="19"/>
      <c r="N18" s="21"/>
      <c r="O18" s="21"/>
    </row>
    <row r="19" spans="1:15" x14ac:dyDescent="0.25">
      <c r="A19" s="8"/>
      <c r="B19" s="5"/>
      <c r="I19" t="s">
        <v>49</v>
      </c>
      <c r="J19" s="19">
        <v>5.62E-2</v>
      </c>
      <c r="K19" s="19">
        <v>0.3</v>
      </c>
      <c r="L19" s="16">
        <v>1.1734</v>
      </c>
      <c r="M19" s="19"/>
      <c r="N19" s="21"/>
      <c r="O19" s="21"/>
    </row>
    <row r="20" spans="1:15" x14ac:dyDescent="0.25">
      <c r="A20" s="8"/>
      <c r="B20" s="5"/>
      <c r="J20" s="19"/>
      <c r="K20" s="19"/>
      <c r="L20" s="19"/>
      <c r="M20" s="19"/>
      <c r="N20" s="21"/>
      <c r="O20" s="21"/>
    </row>
    <row r="21" spans="1:15" x14ac:dyDescent="0.25">
      <c r="A21" s="8"/>
      <c r="J21" s="19"/>
      <c r="N21" s="21"/>
      <c r="O21" s="21"/>
    </row>
    <row r="22" spans="1:15" ht="19.05" x14ac:dyDescent="0.35">
      <c r="A22" s="12" t="s">
        <v>20</v>
      </c>
      <c r="N22" s="21"/>
      <c r="O22" s="21"/>
    </row>
    <row r="24" spans="1:15" x14ac:dyDescent="0.25">
      <c r="A24" s="8" t="s">
        <v>7</v>
      </c>
      <c r="B24" s="15">
        <v>86</v>
      </c>
      <c r="M24" s="6"/>
    </row>
    <row r="25" spans="1:15" x14ac:dyDescent="0.25">
      <c r="A25" s="8" t="s">
        <v>6</v>
      </c>
      <c r="B25" s="17">
        <v>4.5</v>
      </c>
      <c r="F25" t="s">
        <v>17</v>
      </c>
    </row>
    <row r="26" spans="1:15" x14ac:dyDescent="0.25">
      <c r="A26" s="8" t="s">
        <v>5</v>
      </c>
      <c r="B26" s="2">
        <v>48</v>
      </c>
    </row>
    <row r="27" spans="1:15" x14ac:dyDescent="0.25">
      <c r="A27" s="8" t="s">
        <v>10</v>
      </c>
      <c r="B27" s="3">
        <v>0.22</v>
      </c>
      <c r="D27" t="s">
        <v>12</v>
      </c>
    </row>
    <row r="28" spans="1:15" x14ac:dyDescent="0.25">
      <c r="A28" s="8" t="s">
        <v>2</v>
      </c>
      <c r="B28" s="13">
        <v>0.96</v>
      </c>
      <c r="D28" s="11" t="s">
        <v>1</v>
      </c>
    </row>
    <row r="31" spans="1:15" x14ac:dyDescent="0.25">
      <c r="A31" s="8" t="s">
        <v>4</v>
      </c>
      <c r="B31">
        <f>B26*2</f>
        <v>96</v>
      </c>
    </row>
    <row r="32" spans="1:15" x14ac:dyDescent="0.25">
      <c r="A32" s="8" t="s">
        <v>9</v>
      </c>
      <c r="B32">
        <f>(B26-B37)*2</f>
        <v>88.98</v>
      </c>
    </row>
    <row r="33" spans="1:4" x14ac:dyDescent="0.25">
      <c r="A33" s="8" t="s">
        <v>13</v>
      </c>
      <c r="B33" s="7">
        <f>PI()*POWER(B25/2,2)*PI()*(B24+B25)</f>
        <v>4521.8209413865961</v>
      </c>
    </row>
    <row r="34" spans="1:4" x14ac:dyDescent="0.25">
      <c r="A34" s="8" t="s">
        <v>14</v>
      </c>
      <c r="B34" s="7">
        <f>B33/B28</f>
        <v>4710.2301472777044</v>
      </c>
    </row>
    <row r="37" spans="1:4" x14ac:dyDescent="0.25">
      <c r="A37" s="8" t="s">
        <v>8</v>
      </c>
      <c r="B37" s="14">
        <f>B25*(1-B27)</f>
        <v>3.5100000000000002</v>
      </c>
    </row>
    <row r="38" spans="1:4" x14ac:dyDescent="0.25">
      <c r="A38" s="8" t="s">
        <v>11</v>
      </c>
      <c r="B38" s="14">
        <f>B34/(PI()*B37*(B32+B37))</f>
        <v>4.6183873950165255</v>
      </c>
    </row>
    <row r="39" spans="1:4" x14ac:dyDescent="0.25">
      <c r="A39" s="8" t="s">
        <v>3</v>
      </c>
      <c r="B39" s="16">
        <f>1-(B24/B32)</f>
        <v>3.3490672061137428E-2</v>
      </c>
      <c r="C39" s="1" t="s">
        <v>0</v>
      </c>
      <c r="D39" s="11"/>
    </row>
    <row r="40" spans="1:4" x14ac:dyDescent="0.25">
      <c r="A40" s="8" t="s">
        <v>21</v>
      </c>
      <c r="B40" t="str">
        <f>CONCATENATE("OR-",B24,"X",B25,"-NBR70")</f>
        <v>OR-86X4,5-NBR70</v>
      </c>
      <c r="C40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</dc:creator>
  <cp:lastModifiedBy>JL</cp:lastModifiedBy>
  <dcterms:created xsi:type="dcterms:W3CDTF">2019-05-23T06:14:50Z</dcterms:created>
  <dcterms:modified xsi:type="dcterms:W3CDTF">2020-08-16T17:18:55Z</dcterms:modified>
</cp:coreProperties>
</file>